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3" sheetId="1" r:id="rId1"/>
    <sheet name="3 (2)" sheetId="2" r:id="rId2"/>
    <sheet name="4(2)" sheetId="3" r:id="rId3"/>
    <sheet name="4" sheetId="4" r:id="rId4"/>
    <sheet name="5" sheetId="5" r:id="rId5"/>
    <sheet name="5(2)" sheetId="6" r:id="rId6"/>
    <sheet name="Sheet1" sheetId="7" r:id="rId7"/>
    <sheet name="Sheet2" sheetId="8" r:id="rId8"/>
    <sheet name="Sheet3" sheetId="9" r:id="rId9"/>
  </sheets>
  <definedNames>
    <definedName name="_xlnm.Print_Titles" localSheetId="0">'3'!$1:$4</definedName>
    <definedName name="_xlnm.Print_Titles" localSheetId="1">'3 (2)'!$1:$4</definedName>
    <definedName name="_xlnm.Print_Titles" localSheetId="3">'4'!$1:$4</definedName>
    <definedName name="_xlnm.Print_Titles" localSheetId="2">'4(2)'!$1:$4</definedName>
    <definedName name="_xlnm.Print_Titles" localSheetId="4">'5'!$1:$4</definedName>
    <definedName name="_xlnm.Print_Titles" localSheetId="5">'5(2)'!$1:$4</definedName>
  </definedNames>
  <calcPr fullCalcOnLoad="1"/>
</workbook>
</file>

<file path=xl/sharedStrings.xml><?xml version="1.0" encoding="utf-8"?>
<sst xmlns="http://schemas.openxmlformats.org/spreadsheetml/2006/main" count="274" uniqueCount="101">
  <si>
    <t>兴蜀公司管理项目投资及形象进度完成情况（截止2021年3月底）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</si>
  <si>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</si>
  <si>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</si>
  <si>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</si>
  <si>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</si>
  <si>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</si>
  <si>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</si>
  <si>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</si>
  <si>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</si>
  <si>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</si>
  <si>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</si>
  <si>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</si>
  <si>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</si>
  <si>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</si>
  <si>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</si>
  <si>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</si>
  <si>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169万方，占总量的100%，挡防工程34.7万方，占总量的100%，涵洞完成总量的100%；路面底基层完成92%，基层完成92%，下面层92%,上面层92%；桥梁桩基完成306根，占总量的100%，梁板预制239片，占总量的100%,安装239片，占总量的100%。隧道掘进10184米，占总量10184米的100%，二衬完成10184米，占总量的100%。</t>
  </si>
  <si>
    <t>若九路</t>
  </si>
  <si>
    <t>主体工程已基本完工</t>
  </si>
  <si>
    <t>扎红隧道</t>
  </si>
  <si>
    <t>8.36（其中隧道6.41）</t>
  </si>
  <si>
    <t>累计完成：路基土石方9.6万方，占总量的71.3%；挡防工程1.06万方，占总量的80.3%；桥梁桩基50根，占总量的100%；隧道掘进5152米，占总量6420米的80.2%，二衬4894米，占总量的76.2%。</t>
  </si>
  <si>
    <t>茂红路</t>
  </si>
  <si>
    <r>
      <t>累计完成：路基土石方107.1万方，占总量的64.4%，挡防工程59.6万方，占总量的80.2%，涵洞完成总量的96%；路面底基层完成总量的82%，基层完79%,下面层73%；桥梁桩基完成227根，占总</t>
    </r>
    <r>
      <rPr>
        <sz val="10"/>
        <rFont val="仿宋_GB2312"/>
        <family val="3"/>
      </rPr>
      <t>量的88.7%，小箱梁预制103片，占总量的30.1%，安装71片，占总量的21.3%；隧道掘进9274米，占总量11688米的79.3%，二衬完成8215米，占总量的70.3%。</t>
    </r>
  </si>
  <si>
    <t>理小路</t>
  </si>
  <si>
    <t>累计完成：路基土石方286.8万方，占总量的93.6%，挡防工程33.3万立方米，占总量的79.4%，涵洞完成29.4%；路面底基层完成23.6%，基层完成12.4%，下面层完成12.4%，上面层完成12.4%；桥梁桩基90根，占总量的79.6%，梁板预103片，占总量的75.6%，安装92片，占总量的66.6%；隧道掘进2838米，占总量7030米的40.4%，二衬2303米，占总量的32.7%。</t>
  </si>
  <si>
    <t>卓小路</t>
  </si>
  <si>
    <t>累计完成：路基土石方226.4万方，占总量的73.1%，挡防工程76.2万方，占总量的100%，涵洞完成总量的73.4%；路面底基层完成总量的55.2%，基层完成43.3%,下面层完成24.1%；桥梁桩基280根，占总量的79.7%，梁板预制191片，占总量的45.4%，安装85片，占总量的20.2%；隧道掘进1240米，占总量3350米的37%，二衬完成1131米，占总量的33.7%。</t>
  </si>
  <si>
    <t>刷丹路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</si>
  <si>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47片，占总量的55.9%，安装40片，占总量的47.6%；隧道掘进822米，占总量2224米的37%，二衬700米，占总量的31.5%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</si>
  <si>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</si>
  <si>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447根，占总量的98.7%，梁板预制389片，占总量的94%，梁片安装372片，占总量的89.8%；隧道掘进4469米，占总量8448的52.9%，二衬完成3081米，占总量的36.5%。</t>
  </si>
  <si>
    <t>桑然路</t>
  </si>
  <si>
    <t>累计完成：路基土石方基本完成，涵洞全部完成；桥梁工程基本完成；路面垫层完成100%，底基层完成100%，基层完成100%，下面层完成97.5%，上面层完成96%;隧道掘进5839米，占总量5839米的100%，二衬5805米,占总量的99.4%。</t>
  </si>
  <si>
    <t>九石路</t>
  </si>
  <si>
    <t>累计完成：路基土石方143.8方，挡防工程26.7万方，涵洞303道；路面垫层完成26.3万平方米，底基层完成25.1万平方米,基层完成23.8万平方米；桥梁桩基完成168根，梁板预制115片，安装92片,现浇箱梁300立方米;隧道掘进175米,二衬48米。</t>
  </si>
  <si>
    <t>道新路</t>
  </si>
  <si>
    <t>累计完成：路基土石方372.1万方，占总量的99%，挡防工程18.2万方，占总量的100%，涵洞完成总量的99.5%；路面底基层完成总量的58.7%，基层完成总量的46.9%，下面层完成总量的21%，上面层完成总量的5.6%；桥梁桩基完成46根，占总量的100%，梁板预制52片，占总量的100%,安装35片，占总量的67.3%。</t>
  </si>
  <si>
    <t>文木路</t>
  </si>
  <si>
    <t>小高山隧道</t>
  </si>
  <si>
    <t>累计完成：隧道掘进1131米，占总量3252的34.7%，二衬1029米，占总量的31.6%。</t>
  </si>
  <si>
    <t>依牛路</t>
  </si>
  <si>
    <t>累计完成：路基土石方91.4万方，占总量的100%，挡防工程10.5万方，占总量的75.3%，涵洞完成道总量的93.5%；路面底基层完成62.2%，基层完成62.2%；桥梁桩基完成34根，占总量的100%，梁板预制95片，占总量的80.5%，安装79片，占总量的66.9%。</t>
  </si>
  <si>
    <t>普格路</t>
  </si>
  <si>
    <t>累计完成：路基土石方129.5万方，占总量的40.8%，挡防工程16.1万方，占总量的42.4%，涵洞完成107道，占总量的39.1%；路面底基层完成总量的31.6%，基层30.4%，下面层30.4%，上面层3.2%；桥梁桩基39根，占总量的48.1%，梁板预制21片，占总量的36.8%,安装21片，占总量的36.8%。</t>
  </si>
  <si>
    <t>1/0.852*0.8</t>
  </si>
  <si>
    <t>团普路</t>
  </si>
  <si>
    <t>累计完成：路基土石方91.1万方，占总量的94.3%，挡防工程14.3万方，占总量的100%，涵洞完成24道，占总量的39.3%;路面底基层完成总量的42.8%，基层完成18.2%，下面层完成14.9%,上面层完成3.2%。</t>
  </si>
  <si>
    <t>合计</t>
  </si>
  <si>
    <t>制表：罗淑华</t>
  </si>
  <si>
    <t>复核：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</si>
  <si>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</si>
  <si>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</si>
  <si>
    <t>兴蜀公司管理项目(收尾项目）投资及形象进度完成情况（截止2021年3月底）</t>
  </si>
  <si>
    <t>漳大路</t>
  </si>
  <si>
    <t>理黑路</t>
  </si>
  <si>
    <t>累计完成：路基土石方18.6万方,挡防工程完成5.1万方，涵洞完成17道,隔离护栏88.9%。</t>
  </si>
  <si>
    <t>迭玛路</t>
  </si>
  <si>
    <t>宜达路</t>
  </si>
  <si>
    <t>满洛路</t>
  </si>
  <si>
    <t>石洛路</t>
  </si>
  <si>
    <t>色锣路</t>
  </si>
  <si>
    <t>兴蜀公司管理项目(收尾项目）投资及形象进度完成情况（截止2021年4月底）</t>
  </si>
  <si>
    <t>统计：项目管理部</t>
  </si>
  <si>
    <r>
      <t>本月完成投资</t>
    </r>
    <r>
      <rPr>
        <sz val="11"/>
        <color theme="1"/>
        <rFont val="Tahoma"/>
        <family val="2"/>
      </rPr>
      <t>10</t>
    </r>
    <r>
      <rPr>
        <sz val="11"/>
        <color indexed="8"/>
        <rFont val="宋体"/>
        <family val="0"/>
      </rPr>
      <t>万元，其中建安投资10万元；主要开展复工检查、边坡草籽补撒工作，房建装饰装修的弱电安装工作；</t>
    </r>
  </si>
  <si>
    <t>播撒草籽</t>
  </si>
  <si>
    <t>兴蜀公司管理项目投资及形象进度完成情况（截止2021年4月底）</t>
  </si>
  <si>
    <t>路面全部完成</t>
  </si>
  <si>
    <t>交安设施</t>
  </si>
  <si>
    <r>
      <t>建安费</t>
    </r>
    <r>
      <rPr>
        <sz val="11"/>
        <color theme="1"/>
        <rFont val="Tahoma"/>
        <family val="2"/>
      </rPr>
      <t>0.0412</t>
    </r>
    <r>
      <rPr>
        <sz val="11"/>
        <color indexed="8"/>
        <rFont val="宋体"/>
        <family val="0"/>
      </rPr>
      <t>，其他费</t>
    </r>
    <r>
      <rPr>
        <sz val="11"/>
        <color theme="1"/>
        <rFont val="Tahoma"/>
        <family val="2"/>
      </rPr>
      <t>0.1</t>
    </r>
  </si>
  <si>
    <t>累计完成：路基土石方9.6万方，占总量的71.3%；挡防工程1.06万方，占总量的80.3%；桥梁桩基50根，占总量的100%；隧道掘进5253米，占总量6420米的81.8%，二衬4976米，占总量的77.5%。</t>
  </si>
  <si>
    <r>
      <t>累计完成：路基土石方126.8万方，占总量的71%，挡防工程72.1万方，占总量的93.4%，涵洞完成总量的96%；路面底基层完成总量的82%，基层完82%,下面层78%，上面层2%；桥梁桩基完成227根，占总</t>
    </r>
    <r>
      <rPr>
        <sz val="10"/>
        <rFont val="仿宋_GB2312"/>
        <family val="3"/>
      </rPr>
      <t>量的88.7%，小箱梁预制137片，占总量的41.3%，安装71片，占总量的21.3%；隧道掘进9718米，占总量11688米的83.1%，二衬完成8745米，占总量的74.8%。</t>
    </r>
  </si>
  <si>
    <r>
      <t>建安费</t>
    </r>
    <r>
      <rPr>
        <sz val="11"/>
        <color theme="1"/>
        <rFont val="Tahoma"/>
        <family val="2"/>
      </rPr>
      <t>0.5911</t>
    </r>
    <r>
      <rPr>
        <sz val="11"/>
        <color indexed="8"/>
        <rFont val="宋体"/>
        <family val="0"/>
      </rPr>
      <t>，其他费</t>
    </r>
    <r>
      <rPr>
        <sz val="11"/>
        <color theme="1"/>
        <rFont val="Tahoma"/>
        <family val="2"/>
      </rPr>
      <t>0.2</t>
    </r>
  </si>
  <si>
    <t>累计完成：路基土石方287.7万方，占总量的97.9%，挡防工程35.4万立方米，占总量的90.7%，涵洞完成29.4%；路面底基层完成35%，基层完成16%，下面层完成12.4%，上面层完成12.4%；桥梁桩基90根，占总量的79.6%，梁板预103片，占总量的75.6%，安装92片，占总量的66.6%；隧道掘进3295米，占总量7030米的46.8%，二衬3026米，占总量的43%。</t>
  </si>
  <si>
    <t>累计完成：路基土石方276.1万方，占总量的86%，挡防工程82.8万方，占总量的95.1%，涵洞完成总量的73.4%；路面底基层完成总量的72.1%，基层完成60.1%,下面层完成24.1%；桥梁桩基282根，占总量的80.3%，梁板预制212片，占总量的50.3%，安装141片，占总量的33.5%；隧道掘进1321米，占总量3350米的39.4%，二衬完成1198米，占总量的35.8%。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</si>
  <si>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63片，占总量的75%，安装60片，占总量的71.4%；隧道掘进925米，占总量2224米的41.6%，二衬828米，占总量的37.2%。</t>
  </si>
  <si>
    <t>累计完成：路基土石方230.7万方，占总量的100%，挡防工程39.7万方，占总量的100%，涵洞完成总量的100%；路面底基层完成95%，基层完成95%，下面层完成95%，上面层完成63%；桥梁桩基完成447根，占总量的98.7%，梁板预制389片，占总量的94%，梁片安装372片，占总量的89.8%；隧道掘进4555米，占总量8448的53.9%，二衬完成3147米，占总量的37.2%。</t>
  </si>
  <si>
    <r>
      <t>建安费</t>
    </r>
    <r>
      <rPr>
        <sz val="11"/>
        <color theme="1"/>
        <rFont val="Tahoma"/>
        <family val="2"/>
      </rPr>
      <t>0.0672</t>
    </r>
    <r>
      <rPr>
        <sz val="11"/>
        <color indexed="8"/>
        <rFont val="宋体"/>
        <family val="0"/>
      </rPr>
      <t>，其他费</t>
    </r>
    <r>
      <rPr>
        <sz val="11"/>
        <color theme="1"/>
        <rFont val="Tahoma"/>
        <family val="2"/>
      </rPr>
      <t>0.2</t>
    </r>
  </si>
  <si>
    <t>隧道二衬结束</t>
  </si>
  <si>
    <t>累计完成：路基土石方146.5方，挡防工程27.6万方，涵洞303道；路面垫层完成26.3万平方米，底基层完成25.1万平方米,基层完成23.8万平方米，下面层完成10万平方米；桥梁桩基完成233根，梁板预制115片，安装92片,现浇箱梁300立方米;隧道掘进251米,二衬108米。</t>
  </si>
  <si>
    <t>累计完成：路基土石方373万方，占总量的100%，挡防工程18.2万方，占总量的100%，涵洞完成总量的99.5%；路面底基层完成总量的93%，基层完成总量的74%，下面层完成总量的33%，上面层完成总量的9%；桥梁桩基完成46根，占总量的100%，梁板预制56片，占总量的100%,安装42片，占总量的75%。</t>
  </si>
  <si>
    <t>累计完成：路基土石方1.3万方，占总量的4.6%，挡防工程0.1万方，占总量的1.4%,；桥梁桩基完成3根，占总量的15%；隧道掘进10米。</t>
  </si>
  <si>
    <t>累计完成：路基土石方46.8万方，占总量的42.6%，挡防工程0.4万方，占总量的12.1%；隧道掘进1131米，占总量3252的34.7%，二衬1029米，占总量的31.6%。</t>
  </si>
  <si>
    <t>累计完成：路基土石方104.9万方，占总量的80.1%，挡防工程14.2万方，占总量的66.3%，涵洞完成道总量的93.5%；路面底基层完成65.3%，基层完成65.2%，下面层完成6.7%；桥梁桩基完成34根，占总量的100%，梁板预制107片，占总量的90.7%，安装97片，占总量的82.2%。</t>
  </si>
  <si>
    <t>累计完成：路基土石方136.4万方，占总量的43%，挡防工程16.5万方，占总量的43.5%，涵洞完成107道，占总量的39.1%；路面底基层完成总量的31.6%，基层30.4%，下面层30.4%，上面层3.2%；桥梁桩基45根，占总量的52.3%，梁板预制21片，占总量的36.8%,安装21片，占总量的36.8%。</t>
  </si>
  <si>
    <t>累计完成：路基土石方92.8万方，占总量的96.1%，挡防工程14.3万方，占总量的100%，涵洞完成84.6%;路面底基层完成总量的65.5%，基层完成28.7%，下面层完成17.2%,上面层完成3.2%。</t>
  </si>
  <si>
    <t>兴蜀公司管理项目投资及形象进度完成情况（截至2021年5月底）</t>
  </si>
  <si>
    <t>主体工程已基本完工,目前正在智慧交通、绿化和房建施工</t>
  </si>
  <si>
    <t>累计完成：路基土石方9.6万方，占总量的71.3%；挡防工程1.06万方，占总量的80.3%；桥梁桩基50根，占总量的100%；隧道掘进5331米，占总量6420米的83%，二衬5068米，占总量的78.9%。</t>
  </si>
  <si>
    <r>
      <t>累计完成：路基土石方140.8万方，占总量的78.8%，挡防工程74.3万方，占总量的95.7%，涵洞完成总量的99%；路面底基层完成总量的87%，基层完84%,下面层84%，上面层22.5%；桥梁桩基完成229根，占总</t>
    </r>
    <r>
      <rPr>
        <sz val="10"/>
        <rFont val="仿宋_GB2312"/>
        <family val="3"/>
      </rPr>
      <t>量的93.8%，小箱梁预制193片，占总量的58.1%，安装72片，占总量的21.7%；隧道掘进10129米，占总量11688米的86.7%，二衬完成9252米，占总量的79.2%。</t>
    </r>
  </si>
  <si>
    <t>累计完成：路基土石方288.5万方，占总量的98.2%，挡防工程38.6万立方米，占总量的99.2%，涵洞完成29.4%；路面底基层完成42%，基层完成19%，下面层完成18%，上面层完成12.4%；桥梁桩基90根，占总量的79.6%，梁板预103片，占总量的75.6%，安装92片，占总量的66.6%；隧道掘进3525米，占总量7030米的50.1%，二衬3191米，占总量的45.4%。</t>
  </si>
  <si>
    <t>累计完成：路基土石方286.6万方，占总量的89.3%，挡防工程85.3万方，占总量的98%，涵洞完成总量的76.4%；路面底基层完成总量的79.9%，基层完成67.5%,下面层完成24.1%；桥梁桩基296根，占总量的84.3%，梁板预制234片，占总量的55.6%，安装158片，占总量的37.3%；隧道掘进1391米，占总量3350米的41.5%，二衬完成1281米，占总量的38.2%。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</si>
  <si>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63片，占总量的75%，安装60片，占总量的71.4%；隧道掘进1013米，占总量2224米的45.5%，二衬924米，占总量的41.5%。</t>
  </si>
  <si>
    <t>累计完成：路基土石方230.7万方，占总量的100%，挡防工程39.7万方，占总量的100%，涵洞完成总量的100%；路面底基层完成95%，基层完成95%，下面层完成95%，上面层完成63%；桥梁桩基完成447根，占总量的98.7%，梁板预制389片，占总量的94%，梁片安装372片，占总量的89.8%；隧道掘进4730米，占总量8448的56%，二衬完成3277米，占总量的38.8%。</t>
  </si>
  <si>
    <t>累计完成：路基土石方150.1方，挡防工程28.8万方，涵洞303道；路面垫层完成26.3万平方米，底基层完成25.1万平方米,基层完成23.8万平方米，下面层完成23万平方米,上面层完成13万平方米；桥梁桩基完成275根，梁板预制140片，安装92片,现浇箱梁300立方米;隧道掘进325米,二衬144米。</t>
  </si>
  <si>
    <t>累计完成：路基土石方373万方，占总量的100%，挡防工程18.2万方，占总量的100%，涵洞完成总量的99.5%；路面底基层完成总量的96%，基层完成总量的88%，下面层完成总量的40%，上面层完成总量的9%；桥梁桩基完成46根，占总量的100%，梁板预制56片，占总量的100%,安装56片，占总量的100%。</t>
  </si>
  <si>
    <t>累计完成：路基土石方1.3万方，占总量的4.6%，挡防工程0.1万方，占总量的1.4%,；桥梁桩基完成8根，占总量的40%；隧道掘进71米，占总量1421米的5%。</t>
  </si>
  <si>
    <t>累计完成：路基土石方112.8万方，占总量的86.1%，挡防工程15万方，占总量的70%，涵洞完成道总量的93.5%；路面底基层完成70.5%，基层完成68.1%，下面层完成43.9%；桥梁桩基完成34根，占总量的100%，梁板预制118片，占总量的100%，安装106片，占总量的89.8%。</t>
  </si>
  <si>
    <t>累计完成：路基土石方142.2万方，占总量的44.8%，挡防工程17.3万方，占总量的45.6%，涵洞完成107道，占总量的39.1%；路面底基层完成总量的31.6%，基层30.4%，下面层30.4%，上面层3.2%；桥梁桩基64根，占总量的74.4%，梁板预制21片，占总量的36.8%,安装21片，占总量的36.8%。</t>
  </si>
  <si>
    <t>累计完成：路基土石方92.8万方，占总量的96.1%，挡防工程14.3万方，占总量的100%，涵洞完成87.1%;路面底基层完成总量的84.9%，基层完成52.4%，下面层完成17.2%,上面层完成3.2%。</t>
  </si>
  <si>
    <t>兴蜀公司管理项目(收尾项目）投资及形象进度完成情况（截止2021年5月底）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</si>
</sst>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\$#,##0.00;\(\$#,##0.00\)"/>
    <numFmt numFmtId="178" formatCode="yy\.mm\.dd"/>
    <numFmt numFmtId="179" formatCode="#,##0.0_);\(#,##0.0\)"/>
    <numFmt numFmtId="180" formatCode="_-&quot;$&quot;* #,##0_-;\-&quot;$&quot;* #,##0_-;_-&quot;$&quot;* &quot;-&quot;_-;_-@_-"/>
    <numFmt numFmtId="181" formatCode="&quot;$&quot;#,##0.00_);[Red]\(&quot;$&quot;#,##0.00\)"/>
    <numFmt numFmtId="182" formatCode="#,##0;[Red]\(#,##0\)"/>
    <numFmt numFmtId="183" formatCode="#,##0;\-#,##0;&quot;-&quot;"/>
    <numFmt numFmtId="184" formatCode="0.0"/>
    <numFmt numFmtId="185" formatCode="_-&quot;$&quot;\ * #,##0_-;_-&quot;$&quot;\ * #,##0\-;_-&quot;$&quot;\ * &quot;-&quot;_-;_-@_-"/>
    <numFmt numFmtId="186" formatCode="0.00_)"/>
    <numFmt numFmtId="187" formatCode="&quot;$&quot;\ #,##0.00_-;[Red]&quot;$&quot;\ #,##0.00\-"/>
    <numFmt numFmtId="188" formatCode="#\ ??/??"/>
    <numFmt numFmtId="189" formatCode="\$#,##0;\(\$#,##0\)"/>
    <numFmt numFmtId="190" formatCode="#,##0;\(#,##0\)"/>
    <numFmt numFmtId="191" formatCode="&quot;$&quot;#,##0_);\(&quot;$&quot;#,##0\)"/>
    <numFmt numFmtId="192" formatCode="_-* #,##0.00_-;\-* #,##0.00_-;_-* &quot;-&quot;??_-;_-@_-"/>
    <numFmt numFmtId="193" formatCode="_-&quot;$&quot;\ * #,##0.00_-;_-&quot;$&quot;\ * #,##0.00\-;_-&quot;$&quot;\ * &quot;-&quot;??_-;_-@_-"/>
    <numFmt numFmtId="194" formatCode="&quot;$&quot;#,##0_);[Red]\(&quot;$&quot;#,##0\)"/>
    <numFmt numFmtId="195" formatCode="&quot;?\t#,##0_);[Red]\(&quot;&quot;?&quot;\t#,##0\)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* #,##0.00&quot;$&quot;_-;\-* #,##0.00&quot;$&quot;_-;_-* &quot;-&quot;??&quot;$&quot;_-;_-@_-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8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Tahoma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2"/>
      <color indexed="10"/>
      <name val="楷体_GB2312"/>
      <family val="3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8"/>
      <name val="Arial"/>
      <family val="2"/>
    </font>
    <font>
      <b/>
      <sz val="12"/>
      <color indexed="63"/>
      <name val="楷体_GB2312"/>
      <family val="3"/>
    </font>
    <font>
      <sz val="12"/>
      <name val="Courier"/>
      <family val="2"/>
    </font>
    <font>
      <b/>
      <sz val="10"/>
      <name val="Tms Rmn"/>
      <family val="2"/>
    </font>
    <font>
      <sz val="12"/>
      <color indexed="62"/>
      <name val="楷体_GB2312"/>
      <family val="3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Helv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62"/>
      <name val="Tahoma"/>
      <family val="2"/>
    </font>
    <font>
      <u val="single"/>
      <sz val="12"/>
      <color indexed="36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Tahoma"/>
      <family val="2"/>
    </font>
    <font>
      <b/>
      <sz val="12"/>
      <color indexed="52"/>
      <name val="楷体_GB2312"/>
      <family val="3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2"/>
      <name val="官帕眉"/>
      <family val="0"/>
    </font>
    <font>
      <sz val="11"/>
      <color indexed="53"/>
      <name val="Tahoma"/>
      <family val="2"/>
    </font>
    <font>
      <sz val="10"/>
      <name val="MS Sans Serif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16"/>
      <name val="宋体"/>
      <family val="0"/>
    </font>
    <font>
      <b/>
      <sz val="12"/>
      <color indexed="9"/>
      <name val="楷体_GB2312"/>
      <family val="3"/>
    </font>
    <font>
      <b/>
      <sz val="12"/>
      <color indexed="8"/>
      <name val="宋体"/>
      <family val="0"/>
    </font>
    <font>
      <sz val="12"/>
      <name val="新細明體"/>
      <family val="1"/>
    </font>
    <font>
      <i/>
      <sz val="12"/>
      <color indexed="23"/>
      <name val="楷体_GB2312"/>
      <family val="3"/>
    </font>
    <font>
      <b/>
      <sz val="18"/>
      <name val="Arial"/>
      <family val="2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2"/>
      <color indexed="52"/>
      <name val="楷体_GB2312"/>
      <family val="3"/>
    </font>
    <font>
      <sz val="7"/>
      <name val="Small Fonts"/>
      <family val="2"/>
    </font>
    <font>
      <b/>
      <sz val="12"/>
      <name val="Arial"/>
      <family val="2"/>
    </font>
    <font>
      <b/>
      <sz val="11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sz val="12"/>
      <name val="Arial"/>
      <family val="2"/>
    </font>
    <font>
      <sz val="7"/>
      <color indexed="10"/>
      <name val="Helv"/>
      <family val="2"/>
    </font>
    <font>
      <b/>
      <i/>
      <sz val="16"/>
      <name val="Helv"/>
      <family val="2"/>
    </font>
    <font>
      <b/>
      <sz val="15"/>
      <color indexed="56"/>
      <name val="楷体_GB2312"/>
      <family val="3"/>
    </font>
    <font>
      <sz val="10"/>
      <name val="楷体"/>
      <family val="3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Courier"/>
      <family val="2"/>
    </font>
    <font>
      <sz val="7"/>
      <name val="Helv"/>
      <family val="2"/>
    </font>
    <font>
      <sz val="11"/>
      <name val="ＭＳ Ｐゴシック"/>
      <family val="2"/>
    </font>
    <font>
      <sz val="8"/>
      <name val="Times New Roman"/>
      <family val="1"/>
    </font>
    <font>
      <b/>
      <sz val="14"/>
      <name val="楷体"/>
      <family val="3"/>
    </font>
    <font>
      <b/>
      <sz val="11"/>
      <color indexed="52"/>
      <name val="宋体"/>
      <family val="0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</fonts>
  <fills count="7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9" fillId="0" borderId="0">
      <alignment/>
      <protection/>
    </xf>
    <xf numFmtId="0" fontId="12" fillId="4" borderId="0" applyNumberFormat="0" applyBorder="0" applyAlignment="0" applyProtection="0"/>
    <xf numFmtId="0" fontId="106" fillId="5" borderId="1" applyNumberFormat="0" applyAlignment="0" applyProtection="0"/>
    <xf numFmtId="0" fontId="15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4" borderId="0" applyNumberFormat="0" applyBorder="0" applyAlignment="0" applyProtection="0"/>
    <xf numFmtId="1" fontId="1" fillId="0" borderId="2">
      <alignment vertical="center"/>
      <protection locked="0"/>
    </xf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4" fillId="10" borderId="3" applyNumberFormat="0" applyAlignment="0" applyProtection="0"/>
    <xf numFmtId="0" fontId="107" fillId="11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9" fillId="12" borderId="4">
      <alignment/>
      <protection locked="0"/>
    </xf>
    <xf numFmtId="0" fontId="13" fillId="0" borderId="0">
      <alignment/>
      <protection/>
    </xf>
    <xf numFmtId="0" fontId="108" fillId="13" borderId="0" applyNumberFormat="0" applyBorder="0" applyAlignment="0" applyProtection="0"/>
    <xf numFmtId="0" fontId="22" fillId="0" borderId="0">
      <alignment vertical="top"/>
      <protection/>
    </xf>
    <xf numFmtId="0" fontId="12" fillId="4" borderId="0" applyNumberFormat="0" applyBorder="0" applyAlignment="0" applyProtection="0"/>
    <xf numFmtId="41" fontId="13" fillId="0" borderId="0" applyFont="0" applyFill="0" applyBorder="0" applyAlignment="0" applyProtection="0"/>
    <xf numFmtId="0" fontId="28" fillId="14" borderId="0" applyNumberFormat="0" applyBorder="0" applyAlignment="0" applyProtection="0"/>
    <xf numFmtId="178" fontId="13" fillId="0" borderId="5" applyFill="0" applyProtection="0">
      <alignment horizontal="right"/>
    </xf>
    <xf numFmtId="0" fontId="10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15" borderId="0" applyNumberFormat="0" applyBorder="0" applyAlignment="0" applyProtection="0"/>
    <xf numFmtId="0" fontId="1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2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0">
      <alignment/>
      <protection/>
    </xf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0" fontId="13" fillId="0" borderId="0">
      <alignment/>
      <protection/>
    </xf>
    <xf numFmtId="0" fontId="108" fillId="19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11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>
      <alignment vertical="center"/>
      <protection/>
    </xf>
    <xf numFmtId="0" fontId="11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9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116" fillId="0" borderId="8" applyNumberFormat="0" applyFill="0" applyAlignment="0" applyProtection="0"/>
    <xf numFmtId="0" fontId="32" fillId="21" borderId="0" applyNumberFormat="0" applyBorder="0" applyAlignment="0" applyProtection="0"/>
    <xf numFmtId="0" fontId="108" fillId="22" borderId="0" applyNumberFormat="0" applyBorder="0" applyAlignment="0" applyProtection="0"/>
    <xf numFmtId="0" fontId="28" fillId="23" borderId="0" applyNumberFormat="0" applyBorder="0" applyAlignment="0" applyProtection="0"/>
    <xf numFmtId="0" fontId="15" fillId="3" borderId="0" applyNumberFormat="0" applyBorder="0" applyAlignment="0" applyProtection="0"/>
    <xf numFmtId="0" fontId="32" fillId="21" borderId="0" applyNumberFormat="0" applyBorder="0" applyAlignment="0" applyProtection="0"/>
    <xf numFmtId="0" fontId="111" fillId="0" borderId="9" applyNumberFormat="0" applyFill="0" applyAlignment="0" applyProtection="0"/>
    <xf numFmtId="0" fontId="108" fillId="24" borderId="0" applyNumberFormat="0" applyBorder="0" applyAlignment="0" applyProtection="0"/>
    <xf numFmtId="0" fontId="22" fillId="0" borderId="0">
      <alignment vertical="top"/>
      <protection/>
    </xf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17" fillId="25" borderId="10" applyNumberFormat="0" applyAlignment="0" applyProtection="0"/>
    <xf numFmtId="0" fontId="59" fillId="26" borderId="3" applyNumberFormat="0" applyAlignment="0" applyProtection="0"/>
    <xf numFmtId="0" fontId="118" fillId="25" borderId="1" applyNumberFormat="0" applyAlignment="0" applyProtection="0"/>
    <xf numFmtId="0" fontId="119" fillId="27" borderId="11" applyNumberFormat="0" applyAlignment="0" applyProtection="0"/>
    <xf numFmtId="0" fontId="22" fillId="0" borderId="0">
      <alignment vertical="top"/>
      <protection/>
    </xf>
    <xf numFmtId="0" fontId="7" fillId="28" borderId="0" applyNumberFormat="0" applyBorder="0" applyAlignment="0" applyProtection="0"/>
    <xf numFmtId="0" fontId="15" fillId="17" borderId="0" applyNumberFormat="0" applyBorder="0" applyAlignment="0" applyProtection="0"/>
    <xf numFmtId="0" fontId="7" fillId="29" borderId="0" applyNumberFormat="0" applyBorder="0" applyAlignment="0" applyProtection="0"/>
    <xf numFmtId="0" fontId="16" fillId="2" borderId="0" applyNumberFormat="0" applyBorder="0" applyAlignment="0" applyProtection="0"/>
    <xf numFmtId="0" fontId="0" fillId="30" borderId="0" applyNumberFormat="0" applyBorder="0" applyAlignment="0" applyProtection="0"/>
    <xf numFmtId="180" fontId="13" fillId="0" borderId="0" applyFont="0" applyFill="0" applyBorder="0" applyAlignment="0" applyProtection="0"/>
    <xf numFmtId="0" fontId="7" fillId="7" borderId="0" applyNumberFormat="0" applyBorder="0" applyAlignment="0" applyProtection="0"/>
    <xf numFmtId="0" fontId="16" fillId="2" borderId="0" applyNumberFormat="0" applyBorder="0" applyAlignment="0" applyProtection="0"/>
    <xf numFmtId="0" fontId="15" fillId="17" borderId="0" applyNumberFormat="0" applyBorder="0" applyAlignment="0" applyProtection="0"/>
    <xf numFmtId="0" fontId="13" fillId="0" borderId="0">
      <alignment vertical="center"/>
      <protection/>
    </xf>
    <xf numFmtId="0" fontId="108" fillId="31" borderId="0" applyNumberFormat="0" applyBorder="0" applyAlignment="0" applyProtection="0"/>
    <xf numFmtId="0" fontId="12" fillId="4" borderId="0" applyNumberFormat="0" applyBorder="0" applyAlignment="0" applyProtection="0"/>
    <xf numFmtId="0" fontId="120" fillId="0" borderId="12" applyNumberFormat="0" applyFill="0" applyAlignment="0" applyProtection="0"/>
    <xf numFmtId="0" fontId="10" fillId="17" borderId="0" applyNumberFormat="0" applyBorder="0" applyAlignment="0" applyProtection="0"/>
    <xf numFmtId="0" fontId="121" fillId="0" borderId="13" applyNumberFormat="0" applyFill="0" applyAlignment="0" applyProtection="0"/>
    <xf numFmtId="0" fontId="7" fillId="10" borderId="0" applyNumberFormat="0" applyBorder="0" applyAlignment="0" applyProtection="0"/>
    <xf numFmtId="0" fontId="32" fillId="15" borderId="0" applyNumberFormat="0" applyBorder="0" applyAlignment="0" applyProtection="0"/>
    <xf numFmtId="0" fontId="57" fillId="32" borderId="0" applyNumberFormat="0" applyBorder="0" applyAlignment="0" applyProtection="0"/>
    <xf numFmtId="0" fontId="32" fillId="16" borderId="0" applyNumberFormat="0" applyBorder="0" applyAlignment="0" applyProtection="0"/>
    <xf numFmtId="0" fontId="18" fillId="4" borderId="0" applyNumberFormat="0" applyBorder="0" applyAlignment="0" applyProtection="0"/>
    <xf numFmtId="0" fontId="122" fillId="33" borderId="0" applyNumberFormat="0" applyBorder="0" applyAlignment="0" applyProtection="0"/>
    <xf numFmtId="0" fontId="25" fillId="0" borderId="14" applyNumberFormat="0" applyFill="0" applyAlignment="0" applyProtection="0"/>
    <xf numFmtId="0" fontId="7" fillId="2" borderId="0" applyNumberFormat="0" applyBorder="0" applyAlignment="0" applyProtection="0"/>
    <xf numFmtId="0" fontId="123" fillId="34" borderId="0" applyNumberFormat="0" applyBorder="0" applyAlignment="0" applyProtection="0"/>
    <xf numFmtId="0" fontId="32" fillId="35" borderId="0" applyNumberFormat="0" applyBorder="0" applyAlignment="0" applyProtection="0"/>
    <xf numFmtId="0" fontId="14" fillId="2" borderId="0" applyNumberFormat="0" applyBorder="0" applyAlignment="0" applyProtection="0"/>
    <xf numFmtId="0" fontId="0" fillId="36" borderId="0" applyNumberFormat="0" applyBorder="0" applyAlignment="0" applyProtection="0"/>
    <xf numFmtId="0" fontId="7" fillId="29" borderId="0" applyNumberFormat="0" applyBorder="0" applyAlignment="0" applyProtection="0"/>
    <xf numFmtId="0" fontId="15" fillId="17" borderId="0" applyNumberFormat="0" applyBorder="0" applyAlignment="0" applyProtection="0"/>
    <xf numFmtId="0" fontId="13" fillId="0" borderId="0">
      <alignment vertical="center"/>
      <protection/>
    </xf>
    <xf numFmtId="0" fontId="10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7" fillId="7" borderId="0" applyNumberFormat="0" applyBorder="0" applyAlignment="0" applyProtection="0"/>
    <xf numFmtId="0" fontId="37" fillId="26" borderId="15" applyNumberFormat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13" fillId="0" borderId="0">
      <alignment vertical="center"/>
      <protection/>
    </xf>
    <xf numFmtId="0" fontId="108" fillId="42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41" fontId="19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108" fillId="43" borderId="0" applyNumberFormat="0" applyBorder="0" applyAlignment="0" applyProtection="0"/>
    <xf numFmtId="0" fontId="14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7" fillId="0" borderId="0">
      <alignment vertical="center"/>
      <protection/>
    </xf>
    <xf numFmtId="0" fontId="108" fillId="46" borderId="0" applyNumberFormat="0" applyBorder="0" applyAlignment="0" applyProtection="0"/>
    <xf numFmtId="0" fontId="32" fillId="47" borderId="0" applyNumberFormat="0" applyBorder="0" applyAlignment="0" applyProtection="0"/>
    <xf numFmtId="0" fontId="0" fillId="48" borderId="0" applyNumberFormat="0" applyBorder="0" applyAlignment="0" applyProtection="0"/>
    <xf numFmtId="0" fontId="108" fillId="49" borderId="0" applyNumberFormat="0" applyBorder="0" applyAlignment="0" applyProtection="0"/>
    <xf numFmtId="0" fontId="10" fillId="17" borderId="0" applyNumberFormat="0" applyBorder="0" applyAlignment="0" applyProtection="0"/>
    <xf numFmtId="0" fontId="108" fillId="50" borderId="0" applyNumberFormat="0" applyBorder="0" applyAlignment="0" applyProtection="0"/>
    <xf numFmtId="0" fontId="7" fillId="2" borderId="0" applyNumberFormat="0" applyBorder="0" applyAlignment="0" applyProtection="0"/>
    <xf numFmtId="0" fontId="0" fillId="51" borderId="0" applyNumberFormat="0" applyBorder="0" applyAlignment="0" applyProtection="0"/>
    <xf numFmtId="0" fontId="25" fillId="0" borderId="14" applyNumberFormat="0" applyFill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32" fillId="16" borderId="0" applyNumberFormat="0" applyBorder="0" applyAlignment="0" applyProtection="0"/>
    <xf numFmtId="0" fontId="32" fillId="47" borderId="0" applyNumberFormat="0" applyBorder="0" applyAlignment="0" applyProtection="0"/>
    <xf numFmtId="0" fontId="57" fillId="32" borderId="0" applyNumberFormat="0" applyBorder="0" applyAlignment="0" applyProtection="0"/>
    <xf numFmtId="0" fontId="12" fillId="4" borderId="0" applyNumberFormat="0" applyBorder="0" applyAlignment="0" applyProtection="0"/>
    <xf numFmtId="0" fontId="108" fillId="52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17" borderId="0" applyNumberFormat="0" applyBorder="0" applyAlignment="0" applyProtection="0"/>
    <xf numFmtId="0" fontId="31" fillId="0" borderId="0">
      <alignment/>
      <protection/>
    </xf>
    <xf numFmtId="0" fontId="15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7" fillId="3" borderId="0" applyNumberFormat="0" applyBorder="0" applyAlignment="0" applyProtection="0"/>
    <xf numFmtId="0" fontId="68" fillId="53" borderId="0" applyNumberFormat="0" applyBorder="0" applyAlignment="0" applyProtection="0"/>
    <xf numFmtId="0" fontId="76" fillId="0" borderId="16">
      <alignment horizontal="center"/>
      <protection/>
    </xf>
    <xf numFmtId="37" fontId="78" fillId="0" borderId="0">
      <alignment/>
      <protection/>
    </xf>
    <xf numFmtId="0" fontId="22" fillId="0" borderId="0">
      <alignment vertical="top"/>
      <protection/>
    </xf>
    <xf numFmtId="0" fontId="7" fillId="10" borderId="0" applyNumberFormat="0" applyBorder="0" applyAlignment="0" applyProtection="0"/>
    <xf numFmtId="0" fontId="13" fillId="0" borderId="0">
      <alignment/>
      <protection/>
    </xf>
    <xf numFmtId="0" fontId="7" fillId="7" borderId="0" applyNumberFormat="0" applyBorder="0" applyAlignment="0" applyProtection="0"/>
    <xf numFmtId="0" fontId="12" fillId="4" borderId="0" applyNumberFormat="0" applyBorder="0" applyAlignment="0" applyProtection="0"/>
    <xf numFmtId="37" fontId="78" fillId="0" borderId="0">
      <alignment/>
      <protection/>
    </xf>
    <xf numFmtId="0" fontId="22" fillId="0" borderId="0">
      <alignment vertical="top"/>
      <protection/>
    </xf>
    <xf numFmtId="9" fontId="7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37" fontId="78" fillId="0" borderId="0">
      <alignment/>
      <protection/>
    </xf>
    <xf numFmtId="0" fontId="22" fillId="0" borderId="0">
      <alignment vertical="top"/>
      <protection/>
    </xf>
    <xf numFmtId="0" fontId="18" fillId="4" borderId="0" applyNumberFormat="0" applyBorder="0" applyAlignment="0" applyProtection="0"/>
    <xf numFmtId="0" fontId="31" fillId="0" borderId="0">
      <alignment/>
      <protection/>
    </xf>
    <xf numFmtId="0" fontId="15" fillId="29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184" fontId="1" fillId="0" borderId="2">
      <alignment vertical="center"/>
      <protection locked="0"/>
    </xf>
    <xf numFmtId="0" fontId="23" fillId="0" borderId="0">
      <alignment/>
      <protection/>
    </xf>
    <xf numFmtId="0" fontId="14" fillId="2" borderId="0" applyNumberFormat="0" applyBorder="0" applyAlignment="0" applyProtection="0"/>
    <xf numFmtId="0" fontId="31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7" fillId="7" borderId="0" applyNumberFormat="0" applyBorder="0" applyAlignment="0" applyProtection="0"/>
    <xf numFmtId="0" fontId="23" fillId="0" borderId="0">
      <alignment/>
      <protection/>
    </xf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80" fillId="0" borderId="14" applyNumberFormat="0" applyFill="0" applyAlignment="0" applyProtection="0"/>
    <xf numFmtId="0" fontId="13" fillId="0" borderId="0">
      <alignment/>
      <protection/>
    </xf>
    <xf numFmtId="0" fontId="7" fillId="7" borderId="0" applyNumberFormat="0" applyBorder="0" applyAlignment="0" applyProtection="0"/>
    <xf numFmtId="0" fontId="17" fillId="54" borderId="0" applyNumberFormat="0" applyBorder="0" applyAlignment="0" applyProtection="0"/>
    <xf numFmtId="0" fontId="7" fillId="35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7" fillId="21" borderId="0" applyNumberFormat="0" applyBorder="0" applyAlignment="0" applyProtection="0"/>
    <xf numFmtId="0" fontId="22" fillId="0" borderId="0">
      <alignment vertical="top"/>
      <protection/>
    </xf>
    <xf numFmtId="0" fontId="15" fillId="17" borderId="0" applyNumberFormat="0" applyBorder="0" applyAlignment="0" applyProtection="0"/>
    <xf numFmtId="0" fontId="16" fillId="2" borderId="0" applyNumberFormat="0" applyBorder="0" applyAlignment="0" applyProtection="0"/>
    <xf numFmtId="0" fontId="26" fillId="55" borderId="0" applyNumberFormat="0" applyBorder="0" applyAlignment="0" applyProtection="0"/>
    <xf numFmtId="0" fontId="20" fillId="0" borderId="0">
      <alignment vertical="center"/>
      <protection/>
    </xf>
    <xf numFmtId="0" fontId="80" fillId="0" borderId="14" applyNumberFormat="0" applyFill="0" applyAlignment="0" applyProtection="0"/>
    <xf numFmtId="0" fontId="22" fillId="0" borderId="0">
      <alignment vertical="top"/>
      <protection/>
    </xf>
    <xf numFmtId="0" fontId="7" fillId="35" borderId="0" applyNumberFormat="0" applyBorder="0" applyAlignment="0" applyProtection="0"/>
    <xf numFmtId="0" fontId="26" fillId="55" borderId="0" applyNumberFormat="0" applyBorder="0" applyAlignment="0" applyProtection="0"/>
    <xf numFmtId="0" fontId="22" fillId="0" borderId="0">
      <alignment vertical="top"/>
      <protection/>
    </xf>
    <xf numFmtId="0" fontId="30" fillId="0" borderId="0">
      <alignment/>
      <protection/>
    </xf>
    <xf numFmtId="0" fontId="75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16" fillId="2" borderId="0" applyNumberFormat="0" applyBorder="0" applyAlignment="0" applyProtection="0"/>
    <xf numFmtId="0" fontId="30" fillId="0" borderId="0">
      <alignment/>
      <protection/>
    </xf>
    <xf numFmtId="179" fontId="74" fillId="56" borderId="0">
      <alignment/>
      <protection/>
    </xf>
    <xf numFmtId="0" fontId="30" fillId="0" borderId="0">
      <alignment/>
      <protection/>
    </xf>
    <xf numFmtId="0" fontId="7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49" fontId="13" fillId="0" borderId="0" applyFont="0" applyFill="0" applyBorder="0" applyAlignment="0" applyProtection="0"/>
    <xf numFmtId="0" fontId="53" fillId="0" borderId="17" applyNumberFormat="0" applyFill="0" applyAlignment="0" applyProtection="0"/>
    <xf numFmtId="0" fontId="7" fillId="0" borderId="0">
      <alignment vertical="center"/>
      <protection/>
    </xf>
    <xf numFmtId="0" fontId="15" fillId="2" borderId="0" applyNumberFormat="0" applyBorder="0" applyAlignment="0" applyProtection="0"/>
    <xf numFmtId="49" fontId="13" fillId="0" borderId="0" applyFont="0" applyFill="0" applyBorder="0" applyAlignment="0" applyProtection="0"/>
    <xf numFmtId="0" fontId="19" fillId="0" borderId="0">
      <alignment vertical="center"/>
      <protection/>
    </xf>
    <xf numFmtId="0" fontId="53" fillId="0" borderId="17" applyNumberFormat="0" applyFill="0" applyAlignment="0" applyProtection="0"/>
    <xf numFmtId="0" fontId="32" fillId="16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0" applyNumberFormat="0" applyBorder="0" applyAlignment="0" applyProtection="0"/>
    <xf numFmtId="49" fontId="13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0" borderId="0">
      <alignment vertical="top"/>
      <protection/>
    </xf>
    <xf numFmtId="0" fontId="18" fillId="4" borderId="0" applyNumberFormat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0" fontId="7" fillId="0" borderId="0">
      <alignment vertical="center"/>
      <protection/>
    </xf>
    <xf numFmtId="0" fontId="1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7" fillId="0" borderId="0" applyFont="0" applyFill="0" applyBorder="0" applyAlignment="0" applyProtection="0"/>
    <xf numFmtId="0" fontId="31" fillId="0" borderId="0">
      <alignment/>
      <protection/>
    </xf>
    <xf numFmtId="0" fontId="22" fillId="0" borderId="0">
      <alignment vertical="top"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7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0">
      <alignment vertical="top"/>
      <protection/>
    </xf>
    <xf numFmtId="0" fontId="23" fillId="0" borderId="0">
      <alignment/>
      <protection/>
    </xf>
    <xf numFmtId="0" fontId="18" fillId="4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23" fillId="0" borderId="0">
      <alignment/>
      <protection/>
    </xf>
    <xf numFmtId="0" fontId="15" fillId="17" borderId="0" applyNumberFormat="0" applyBorder="0" applyAlignment="0" applyProtection="0"/>
    <xf numFmtId="0" fontId="13" fillId="0" borderId="0">
      <alignment/>
      <protection/>
    </xf>
    <xf numFmtId="0" fontId="19" fillId="0" borderId="0">
      <alignment vertical="center"/>
      <protection/>
    </xf>
    <xf numFmtId="0" fontId="14" fillId="2" borderId="0" applyNumberFormat="0" applyBorder="0" applyAlignment="0" applyProtection="0"/>
    <xf numFmtId="0" fontId="22" fillId="0" borderId="0">
      <alignment vertical="top"/>
      <protection/>
    </xf>
    <xf numFmtId="0" fontId="19" fillId="0" borderId="0">
      <alignment/>
      <protection/>
    </xf>
    <xf numFmtId="0" fontId="22" fillId="0" borderId="0">
      <alignment vertical="top"/>
      <protection/>
    </xf>
    <xf numFmtId="0" fontId="12" fillId="17" borderId="0" applyNumberFormat="0" applyBorder="0" applyAlignment="0" applyProtection="0"/>
    <xf numFmtId="0" fontId="22" fillId="0" borderId="0">
      <alignment vertical="top"/>
      <protection/>
    </xf>
    <xf numFmtId="0" fontId="31" fillId="0" borderId="0">
      <alignment/>
      <protection/>
    </xf>
    <xf numFmtId="0" fontId="15" fillId="17" borderId="0" applyNumberFormat="0" applyBorder="0" applyAlignment="0" applyProtection="0"/>
    <xf numFmtId="0" fontId="79" fillId="0" borderId="18" applyNumberFormat="0" applyAlignment="0" applyProtection="0"/>
    <xf numFmtId="0" fontId="16" fillId="2" borderId="0" applyNumberFormat="0" applyBorder="0" applyAlignment="0" applyProtection="0"/>
    <xf numFmtId="0" fontId="32" fillId="47" borderId="0" applyNumberFormat="0" applyBorder="0" applyAlignment="0" applyProtection="0"/>
    <xf numFmtId="0" fontId="54" fillId="16" borderId="0" applyNumberFormat="0" applyBorder="0" applyAlignment="0" applyProtection="0"/>
    <xf numFmtId="0" fontId="31" fillId="0" borderId="0">
      <alignment/>
      <protection/>
    </xf>
    <xf numFmtId="0" fontId="12" fillId="4" borderId="0" applyNumberFormat="0" applyBorder="0" applyAlignment="0" applyProtection="0"/>
    <xf numFmtId="0" fontId="79" fillId="0" borderId="19">
      <alignment horizontal="left" vertical="center"/>
      <protection/>
    </xf>
    <xf numFmtId="0" fontId="32" fillId="47" borderId="0" applyNumberFormat="0" applyBorder="0" applyAlignment="0" applyProtection="0"/>
    <xf numFmtId="0" fontId="31" fillId="0" borderId="0">
      <alignment/>
      <protection/>
    </xf>
    <xf numFmtId="0" fontId="32" fillId="57" borderId="0" applyNumberFormat="0" applyBorder="0" applyAlignment="0" applyProtection="0"/>
    <xf numFmtId="0" fontId="13" fillId="0" borderId="0">
      <alignment/>
      <protection/>
    </xf>
    <xf numFmtId="0" fontId="16" fillId="2" borderId="0" applyNumberFormat="0" applyBorder="0" applyAlignment="0" applyProtection="0"/>
    <xf numFmtId="9" fontId="7" fillId="0" borderId="0" applyFont="0" applyFill="0" applyBorder="0" applyAlignment="0" applyProtection="0"/>
    <xf numFmtId="0" fontId="22" fillId="0" borderId="0">
      <alignment vertical="top"/>
      <protection/>
    </xf>
    <xf numFmtId="0" fontId="14" fillId="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58" borderId="0" applyNumberFormat="0" applyBorder="0" applyAlignment="0" applyProtection="0"/>
    <xf numFmtId="0" fontId="31" fillId="0" borderId="0">
      <alignment/>
      <protection/>
    </xf>
    <xf numFmtId="0" fontId="7" fillId="28" borderId="0" applyNumberFormat="0" applyBorder="0" applyAlignment="0" applyProtection="0"/>
    <xf numFmtId="0" fontId="26" fillId="58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31" fillId="0" borderId="0">
      <alignment/>
      <protection/>
    </xf>
    <xf numFmtId="182" fontId="13" fillId="0" borderId="0">
      <alignment/>
      <protection/>
    </xf>
    <xf numFmtId="0" fontId="31" fillId="0" borderId="0">
      <alignment/>
      <protection/>
    </xf>
    <xf numFmtId="0" fontId="7" fillId="28" borderId="0" applyNumberFormat="0" applyBorder="0" applyAlignment="0" applyProtection="0"/>
    <xf numFmtId="0" fontId="59" fillId="26" borderId="3" applyNumberFormat="0" applyAlignment="0" applyProtection="0"/>
    <xf numFmtId="0" fontId="30" fillId="0" borderId="0">
      <alignment/>
      <protection/>
    </xf>
    <xf numFmtId="0" fontId="15" fillId="35" borderId="0" applyNumberFormat="0" applyBorder="0" applyAlignment="0" applyProtection="0"/>
    <xf numFmtId="0" fontId="30" fillId="0" borderId="0">
      <alignment/>
      <protection/>
    </xf>
    <xf numFmtId="0" fontId="15" fillId="35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2" fillId="4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15" fillId="35" borderId="0" applyNumberFormat="0" applyBorder="0" applyAlignment="0" applyProtection="0"/>
    <xf numFmtId="0" fontId="30" fillId="0" borderId="0">
      <alignment/>
      <protection/>
    </xf>
    <xf numFmtId="0" fontId="15" fillId="3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5" fillId="3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3" fillId="0" borderId="0" applyProtection="0">
      <alignment/>
    </xf>
    <xf numFmtId="0" fontId="23" fillId="0" borderId="0">
      <alignment/>
      <protection/>
    </xf>
    <xf numFmtId="41" fontId="1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" fillId="4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28" fillId="1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22" fillId="0" borderId="0">
      <alignment vertical="top"/>
      <protection/>
    </xf>
    <xf numFmtId="0" fontId="7" fillId="17" borderId="0" applyNumberFormat="0" applyBorder="0" applyAlignment="0" applyProtection="0"/>
    <xf numFmtId="0" fontId="22" fillId="0" borderId="0">
      <alignment vertical="top"/>
      <protection/>
    </xf>
    <xf numFmtId="0" fontId="14" fillId="2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0">
      <alignment vertical="top"/>
      <protection/>
    </xf>
    <xf numFmtId="0" fontId="16" fillId="2" borderId="0" applyNumberFormat="0" applyBorder="0" applyAlignment="0" applyProtection="0"/>
    <xf numFmtId="0" fontId="7" fillId="17" borderId="0" applyNumberFormat="0" applyBorder="0" applyAlignment="0" applyProtection="0"/>
    <xf numFmtId="0" fontId="31" fillId="0" borderId="0">
      <alignment/>
      <protection/>
    </xf>
    <xf numFmtId="0" fontId="7" fillId="17" borderId="0" applyNumberFormat="0" applyBorder="0" applyAlignment="0" applyProtection="0"/>
    <xf numFmtId="0" fontId="16" fillId="2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22" fillId="0" borderId="0">
      <alignment vertical="top"/>
      <protection/>
    </xf>
    <xf numFmtId="0" fontId="54" fillId="47" borderId="0" applyNumberFormat="0" applyBorder="0" applyAlignment="0" applyProtection="0"/>
    <xf numFmtId="0" fontId="32" fillId="16" borderId="0" applyNumberFormat="0" applyBorder="0" applyAlignment="0" applyProtection="0"/>
    <xf numFmtId="0" fontId="22" fillId="0" borderId="0">
      <alignment vertical="top"/>
      <protection/>
    </xf>
    <xf numFmtId="0" fontId="54" fillId="47" borderId="0" applyNumberFormat="0" applyBorder="0" applyAlignment="0" applyProtection="0"/>
    <xf numFmtId="0" fontId="32" fillId="16" borderId="0" applyNumberFormat="0" applyBorder="0" applyAlignment="0" applyProtection="0"/>
    <xf numFmtId="0" fontId="7" fillId="35" borderId="0" applyNumberFormat="0" applyBorder="0" applyAlignment="0" applyProtection="0"/>
    <xf numFmtId="0" fontId="32" fillId="59" borderId="0" applyNumberFormat="0" applyBorder="0" applyAlignment="0" applyProtection="0"/>
    <xf numFmtId="0" fontId="22" fillId="0" borderId="0">
      <alignment vertical="top"/>
      <protection/>
    </xf>
    <xf numFmtId="0" fontId="32" fillId="16" borderId="0" applyNumberFormat="0" applyBorder="0" applyAlignment="0" applyProtection="0"/>
    <xf numFmtId="0" fontId="32" fillId="47" borderId="0" applyNumberFormat="0" applyBorder="0" applyAlignment="0" applyProtection="0"/>
    <xf numFmtId="0" fontId="23" fillId="0" borderId="0">
      <alignment/>
      <protection/>
    </xf>
    <xf numFmtId="0" fontId="15" fillId="7" borderId="0" applyNumberFormat="0" applyBorder="0" applyAlignment="0" applyProtection="0"/>
    <xf numFmtId="0" fontId="15" fillId="29" borderId="0" applyNumberFormat="0" applyBorder="0" applyAlignment="0" applyProtection="0"/>
    <xf numFmtId="0" fontId="10" fillId="17" borderId="0" applyNumberFormat="0" applyBorder="0" applyAlignment="0" applyProtection="0"/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0" fontId="23" fillId="0" borderId="0">
      <alignment/>
      <protection/>
    </xf>
    <xf numFmtId="0" fontId="15" fillId="7" borderId="0" applyNumberFormat="0" applyBorder="0" applyAlignment="0" applyProtection="0"/>
    <xf numFmtId="0" fontId="7" fillId="60" borderId="20" applyNumberFormat="0" applyFont="0" applyAlignment="0" applyProtection="0"/>
    <xf numFmtId="0" fontId="2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4" borderId="0" applyNumberFormat="0" applyBorder="0" applyAlignment="0" applyProtection="0"/>
    <xf numFmtId="0" fontId="22" fillId="0" borderId="0">
      <alignment vertical="top"/>
      <protection/>
    </xf>
    <xf numFmtId="0" fontId="33" fillId="17" borderId="0" applyNumberFormat="0" applyBorder="0" applyAlignment="0" applyProtection="0"/>
    <xf numFmtId="0" fontId="7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4" fillId="3" borderId="0" applyNumberFormat="0" applyBorder="0" applyAlignment="0" applyProtection="0"/>
    <xf numFmtId="0" fontId="12" fillId="4" borderId="0" applyNumberFormat="0" applyBorder="0" applyAlignment="0" applyProtection="0"/>
    <xf numFmtId="0" fontId="82" fillId="61" borderId="21" applyNumberFormat="0" applyAlignment="0" applyProtection="0"/>
    <xf numFmtId="0" fontId="2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79" fontId="48" fillId="62" borderId="0">
      <alignment/>
      <protection/>
    </xf>
    <xf numFmtId="0" fontId="7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61" borderId="21" applyNumberFormat="0" applyAlignment="0" applyProtection="0"/>
    <xf numFmtId="0" fontId="18" fillId="4" borderId="0" applyNumberFormat="0" applyBorder="0" applyAlignment="0" applyProtection="0"/>
    <xf numFmtId="0" fontId="7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4" fontId="64" fillId="0" borderId="0" applyFont="0" applyFill="0" applyBorder="0" applyAlignment="0" applyProtection="0"/>
    <xf numFmtId="0" fontId="18" fillId="4" borderId="0" applyNumberFormat="0" applyBorder="0" applyAlignment="0" applyProtection="0"/>
    <xf numFmtId="0" fontId="83" fillId="0" borderId="22" applyNumberFormat="0" applyFill="0" applyAlignment="0" applyProtection="0"/>
    <xf numFmtId="0" fontId="22" fillId="0" borderId="0">
      <alignment vertical="top"/>
      <protection/>
    </xf>
    <xf numFmtId="0" fontId="12" fillId="4" borderId="0" applyNumberFormat="0" applyBorder="0" applyAlignment="0" applyProtection="0"/>
    <xf numFmtId="9" fontId="62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22" fillId="0" borderId="0">
      <alignment vertical="top"/>
      <protection/>
    </xf>
    <xf numFmtId="0" fontId="26" fillId="55" borderId="0" applyNumberFormat="0" applyBorder="0" applyAlignment="0" applyProtection="0"/>
    <xf numFmtId="0" fontId="7" fillId="29" borderId="0" applyNumberFormat="0" applyBorder="0" applyAlignment="0" applyProtection="0"/>
    <xf numFmtId="0" fontId="22" fillId="0" borderId="0">
      <alignment vertical="top"/>
      <protection/>
    </xf>
    <xf numFmtId="0" fontId="33" fillId="17" borderId="0" applyNumberFormat="0" applyBorder="0" applyAlignment="0" applyProtection="0"/>
    <xf numFmtId="0" fontId="7" fillId="0" borderId="0">
      <alignment vertical="center"/>
      <protection/>
    </xf>
    <xf numFmtId="0" fontId="40" fillId="10" borderId="3" applyNumberFormat="0" applyAlignment="0" applyProtection="0"/>
    <xf numFmtId="0" fontId="22" fillId="0" borderId="0">
      <alignment vertical="top"/>
      <protection/>
    </xf>
    <xf numFmtId="0" fontId="15" fillId="10" borderId="0" applyNumberFormat="0" applyBorder="0" applyAlignment="0" applyProtection="0"/>
    <xf numFmtId="0" fontId="22" fillId="0" borderId="0">
      <alignment vertical="top"/>
      <protection/>
    </xf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0">
      <alignment vertical="top"/>
      <protection/>
    </xf>
    <xf numFmtId="0" fontId="14" fillId="2" borderId="0" applyNumberFormat="0" applyBorder="0" applyAlignment="0" applyProtection="0"/>
    <xf numFmtId="9" fontId="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4" borderId="0" applyNumberFormat="0" applyBorder="0" applyAlignment="0" applyProtection="0"/>
    <xf numFmtId="0" fontId="13" fillId="0" borderId="0">
      <alignment/>
      <protection/>
    </xf>
    <xf numFmtId="0" fontId="22" fillId="0" borderId="0">
      <alignment vertical="top"/>
      <protection/>
    </xf>
    <xf numFmtId="0" fontId="13" fillId="0" borderId="0">
      <alignment/>
      <protection/>
    </xf>
    <xf numFmtId="0" fontId="15" fillId="2" borderId="0" applyNumberFormat="0" applyBorder="0" applyAlignment="0" applyProtection="0"/>
    <xf numFmtId="0" fontId="13" fillId="0" borderId="0">
      <alignment/>
      <protection/>
    </xf>
    <xf numFmtId="0" fontId="22" fillId="0" borderId="0">
      <alignment vertical="top"/>
      <protection/>
    </xf>
    <xf numFmtId="0" fontId="90" fillId="0" borderId="5" applyNumberFormat="0" applyFill="0" applyProtection="0">
      <alignment horizontal="left"/>
    </xf>
    <xf numFmtId="0" fontId="22" fillId="0" borderId="0">
      <alignment vertical="top"/>
      <protection/>
    </xf>
    <xf numFmtId="0" fontId="7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1" fillId="0" borderId="17" applyNumberFormat="0" applyFill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15" fillId="29" borderId="0" applyNumberFormat="0" applyBorder="0" applyAlignment="0" applyProtection="0"/>
    <xf numFmtId="0" fontId="14" fillId="2" borderId="0" applyNumberFormat="0" applyBorder="0" applyAlignment="0" applyProtection="0"/>
    <xf numFmtId="0" fontId="81" fillId="0" borderId="17" applyNumberFormat="0" applyFill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7" fillId="0" borderId="0">
      <alignment vertical="center"/>
      <protection/>
    </xf>
    <xf numFmtId="0" fontId="89" fillId="0" borderId="23" applyNumberFormat="0" applyFill="0" applyAlignment="0" applyProtection="0"/>
    <xf numFmtId="0" fontId="15" fillId="2" borderId="0" applyNumberFormat="0" applyBorder="0" applyAlignment="0" applyProtection="0"/>
    <xf numFmtId="0" fontId="7" fillId="28" borderId="0" applyNumberFormat="0" applyBorder="0" applyAlignment="0" applyProtection="0"/>
    <xf numFmtId="0" fontId="26" fillId="63" borderId="0" applyNumberFormat="0" applyBorder="0" applyAlignment="0" applyProtection="0"/>
    <xf numFmtId="0" fontId="32" fillId="64" borderId="0" applyNumberFormat="0" applyBorder="0" applyAlignment="0" applyProtection="0"/>
    <xf numFmtId="0" fontId="7" fillId="28" borderId="0" applyNumberFormat="0" applyBorder="0" applyAlignment="0" applyProtection="0"/>
    <xf numFmtId="0" fontId="26" fillId="63" borderId="0" applyNumberFormat="0" applyBorder="0" applyAlignment="0" applyProtection="0"/>
    <xf numFmtId="0" fontId="32" fillId="64" borderId="0" applyNumberFormat="0" applyBorder="0" applyAlignment="0" applyProtection="0"/>
    <xf numFmtId="0" fontId="7" fillId="28" borderId="0" applyNumberFormat="0" applyBorder="0" applyAlignment="0" applyProtection="0"/>
    <xf numFmtId="0" fontId="32" fillId="64" borderId="0" applyNumberFormat="0" applyBorder="0" applyAlignment="0" applyProtection="0"/>
    <xf numFmtId="0" fontId="23" fillId="0" borderId="0">
      <alignment/>
      <protection locked="0"/>
    </xf>
    <xf numFmtId="0" fontId="16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3" fillId="0" borderId="0">
      <alignment/>
      <protection locked="0"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3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4" fillId="3" borderId="0" applyNumberFormat="0" applyBorder="0" applyAlignment="0" applyProtection="0"/>
    <xf numFmtId="0" fontId="7" fillId="28" borderId="0" applyNumberFormat="0" applyBorder="0" applyAlignment="0" applyProtection="0"/>
    <xf numFmtId="0" fontId="14" fillId="2" borderId="0" applyNumberFormat="0" applyBorder="0" applyAlignment="0" applyProtection="0"/>
    <xf numFmtId="0" fontId="7" fillId="28" borderId="0" applyNumberFormat="0" applyBorder="0" applyAlignment="0" applyProtection="0"/>
    <xf numFmtId="0" fontId="14" fillId="2" borderId="0" applyNumberFormat="0" applyBorder="0" applyAlignment="0" applyProtection="0"/>
    <xf numFmtId="0" fontId="7" fillId="35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32" fillId="64" borderId="0" applyNumberFormat="0" applyBorder="0" applyAlignment="0" applyProtection="0"/>
    <xf numFmtId="0" fontId="32" fillId="35" borderId="0" applyNumberFormat="0" applyBorder="0" applyAlignment="0" applyProtection="0"/>
    <xf numFmtId="0" fontId="7" fillId="4" borderId="0" applyNumberFormat="0" applyBorder="0" applyAlignment="0" applyProtection="0"/>
    <xf numFmtId="0" fontId="32" fillId="64" borderId="0" applyNumberFormat="0" applyBorder="0" applyAlignment="0" applyProtection="0"/>
    <xf numFmtId="0" fontId="32" fillId="35" borderId="0" applyNumberFormat="0" applyBorder="0" applyAlignment="0" applyProtection="0"/>
    <xf numFmtId="0" fontId="11" fillId="17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32" fillId="64" borderId="0" applyNumberFormat="0" applyBorder="0" applyAlignment="0" applyProtection="0"/>
    <xf numFmtId="0" fontId="32" fillId="35" borderId="0" applyNumberFormat="0" applyBorder="0" applyAlignment="0" applyProtection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5" fillId="4" borderId="0" applyNumberFormat="0" applyBorder="0" applyAlignment="0" applyProtection="0"/>
    <xf numFmtId="186" fontId="88" fillId="0" borderId="0">
      <alignment/>
      <protection/>
    </xf>
    <xf numFmtId="0" fontId="32" fillId="35" borderId="0" applyNumberFormat="0" applyBorder="0" applyAlignment="0" applyProtection="0"/>
    <xf numFmtId="189" fontId="43" fillId="0" borderId="0">
      <alignment/>
      <protection/>
    </xf>
    <xf numFmtId="0" fontId="32" fillId="6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59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24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2" fillId="59" borderId="0" applyNumberFormat="0" applyBorder="0" applyAlignment="0" applyProtection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0" borderId="24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32" fillId="59" borderId="0" applyNumberFormat="0" applyBorder="0" applyAlignment="0" applyProtection="0"/>
    <xf numFmtId="0" fontId="33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5" fillId="4" borderId="0" applyNumberFormat="0" applyBorder="0" applyAlignment="0" applyProtection="0"/>
    <xf numFmtId="0" fontId="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2" borderId="0" applyNumberFormat="0" applyBorder="0" applyAlignment="0" applyProtection="0"/>
    <xf numFmtId="3" fontId="95" fillId="0" borderId="0">
      <alignment/>
      <protection/>
    </xf>
    <xf numFmtId="0" fontId="32" fillId="35" borderId="0" applyNumberFormat="0" applyBorder="0" applyAlignment="0" applyProtection="0"/>
    <xf numFmtId="0" fontId="32" fillId="21" borderId="0" applyNumberFormat="0" applyBorder="0" applyAlignment="0" applyProtection="0"/>
    <xf numFmtId="0" fontId="7" fillId="0" borderId="0">
      <alignment vertical="center"/>
      <protection/>
    </xf>
    <xf numFmtId="189" fontId="43" fillId="0" borderId="0">
      <alignment/>
      <protection/>
    </xf>
    <xf numFmtId="0" fontId="32" fillId="64" borderId="0" applyNumberFormat="0" applyBorder="0" applyAlignment="0" applyProtection="0"/>
    <xf numFmtId="0" fontId="7" fillId="17" borderId="0" applyNumberFormat="0" applyBorder="0" applyAlignment="0" applyProtection="0"/>
    <xf numFmtId="0" fontId="28" fillId="65" borderId="0" applyNumberFormat="0" applyBorder="0" applyAlignment="0" applyProtection="0"/>
    <xf numFmtId="0" fontId="32" fillId="21" borderId="0" applyNumberFormat="0" applyBorder="0" applyAlignment="0" applyProtection="0"/>
    <xf numFmtId="0" fontId="7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0" fontId="7" fillId="17" borderId="0" applyNumberFormat="0" applyBorder="0" applyAlignment="0" applyProtection="0"/>
    <xf numFmtId="0" fontId="28" fillId="65" borderId="0" applyNumberFormat="0" applyBorder="0" applyAlignment="0" applyProtection="0"/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29" borderId="0" applyNumberFormat="0" applyBorder="0" applyAlignment="0" applyProtection="0"/>
    <xf numFmtId="0" fontId="18" fillId="4" borderId="0" applyNumberFormat="0" applyBorder="0" applyAlignment="0" applyProtection="0"/>
    <xf numFmtId="0" fontId="7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21" borderId="0" applyNumberFormat="0" applyBorder="0" applyAlignment="0" applyProtection="0"/>
    <xf numFmtId="190" fontId="4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9" fontId="7" fillId="0" borderId="0" applyFont="0" applyFill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63" borderId="0" applyNumberFormat="0" applyBorder="0" applyAlignment="0" applyProtection="0"/>
    <xf numFmtId="0" fontId="7" fillId="3" borderId="0" applyNumberFormat="0" applyBorder="0" applyAlignment="0" applyProtection="0"/>
    <xf numFmtId="0" fontId="73" fillId="0" borderId="0" applyProtection="0">
      <alignment/>
    </xf>
    <xf numFmtId="0" fontId="16" fillId="2" borderId="0" applyNumberFormat="0" applyBorder="0" applyAlignment="0" applyProtection="0"/>
    <xf numFmtId="0" fontId="79" fillId="0" borderId="0" applyProtection="0">
      <alignment/>
    </xf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32" fillId="57" borderId="0" applyNumberFormat="0" applyBorder="0" applyAlignment="0" applyProtection="0"/>
    <xf numFmtId="0" fontId="7" fillId="10" borderId="0" applyNumberFormat="0" applyBorder="0" applyAlignment="0" applyProtection="0"/>
    <xf numFmtId="0" fontId="32" fillId="16" borderId="0" applyNumberFormat="0" applyBorder="0" applyAlignment="0" applyProtection="0"/>
    <xf numFmtId="0" fontId="92" fillId="32" borderId="0" applyNumberFormat="0" applyBorder="0" applyAlignment="0" applyProtection="0"/>
    <xf numFmtId="0" fontId="7" fillId="10" borderId="0" applyNumberFormat="0" applyBorder="0" applyAlignment="0" applyProtection="0"/>
    <xf numFmtId="0" fontId="32" fillId="16" borderId="0" applyNumberFormat="0" applyBorder="0" applyAlignment="0" applyProtection="0"/>
    <xf numFmtId="0" fontId="7" fillId="0" borderId="0">
      <alignment vertical="center"/>
      <protection/>
    </xf>
    <xf numFmtId="0" fontId="92" fillId="32" borderId="0" applyNumberFormat="0" applyBorder="0" applyAlignment="0" applyProtection="0"/>
    <xf numFmtId="0" fontId="16" fillId="2" borderId="0" applyNumberFormat="0" applyBorder="0" applyAlignment="0" applyProtection="0"/>
    <xf numFmtId="0" fontId="12" fillId="4" borderId="0" applyNumberFormat="0" applyBorder="0" applyAlignment="0" applyProtection="0"/>
    <xf numFmtId="0" fontId="57" fillId="32" borderId="0" applyNumberFormat="0" applyBorder="0" applyAlignment="0" applyProtection="0"/>
    <xf numFmtId="0" fontId="3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7" fillId="10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7" fillId="10" borderId="0" applyNumberFormat="0" applyBorder="0" applyAlignment="0" applyProtection="0"/>
    <xf numFmtId="0" fontId="15" fillId="28" borderId="0" applyNumberFormat="0" applyBorder="0" applyAlignment="0" applyProtection="0"/>
    <xf numFmtId="0" fontId="39" fillId="12" borderId="4">
      <alignment/>
      <protection locked="0"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5" fillId="28" borderId="0" applyNumberFormat="0" applyBorder="0" applyAlignment="0" applyProtection="0"/>
    <xf numFmtId="0" fontId="39" fillId="12" borderId="4">
      <alignment/>
      <protection locked="0"/>
    </xf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6" fillId="2" borderId="0" applyNumberFormat="0" applyBorder="0" applyAlignment="0" applyProtection="0"/>
    <xf numFmtId="0" fontId="15" fillId="28" borderId="0" applyNumberFormat="0" applyBorder="0" applyAlignment="0" applyProtection="0"/>
    <xf numFmtId="0" fontId="39" fillId="12" borderId="4">
      <alignment/>
      <protection locked="0"/>
    </xf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180" fontId="71" fillId="0" borderId="0" applyFont="0" applyFill="0" applyBorder="0" applyAlignment="0" applyProtection="0"/>
    <xf numFmtId="0" fontId="15" fillId="28" borderId="0" applyNumberFormat="0" applyBorder="0" applyAlignment="0" applyProtection="0"/>
    <xf numFmtId="0" fontId="19" fillId="0" borderId="0">
      <alignment vertical="center"/>
      <protection/>
    </xf>
    <xf numFmtId="0" fontId="7" fillId="29" borderId="0" applyNumberFormat="0" applyBorder="0" applyAlignment="0" applyProtection="0"/>
    <xf numFmtId="0" fontId="15" fillId="28" borderId="0" applyNumberFormat="0" applyBorder="0" applyAlignment="0" applyProtection="0"/>
    <xf numFmtId="0" fontId="32" fillId="57" borderId="0" applyNumberFormat="0" applyBorder="0" applyAlignment="0" applyProtection="0"/>
    <xf numFmtId="0" fontId="7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9" fontId="7" fillId="0" borderId="0" applyFont="0" applyFill="0" applyBorder="0" applyAlignment="0" applyProtection="0"/>
    <xf numFmtId="0" fontId="70" fillId="66" borderId="0" applyNumberFormat="0" applyBorder="0" applyAlignment="0" applyProtection="0"/>
    <xf numFmtId="0" fontId="15" fillId="4" borderId="0" applyNumberFormat="0" applyBorder="0" applyAlignment="0" applyProtection="0"/>
    <xf numFmtId="9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4" fillId="59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178" fontId="13" fillId="0" borderId="5" applyFill="0" applyProtection="0">
      <alignment horizontal="right"/>
    </xf>
    <xf numFmtId="0" fontId="28" fillId="14" borderId="0" applyNumberFormat="0" applyBorder="0" applyAlignment="0" applyProtection="0"/>
    <xf numFmtId="0" fontId="12" fillId="4" borderId="0" applyNumberFormat="0" applyBorder="0" applyAlignment="0" applyProtection="0"/>
    <xf numFmtId="0" fontId="15" fillId="2" borderId="0" applyNumberFormat="0" applyBorder="0" applyAlignment="0" applyProtection="0"/>
    <xf numFmtId="0" fontId="89" fillId="0" borderId="23" applyNumberFormat="0" applyFill="0" applyAlignment="0" applyProtection="0"/>
    <xf numFmtId="0" fontId="7" fillId="21" borderId="0" applyNumberFormat="0" applyBorder="0" applyAlignment="0" applyProtection="0"/>
    <xf numFmtId="0" fontId="12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97" fillId="0" borderId="0">
      <alignment horizontal="center" wrapText="1"/>
      <protection locked="0"/>
    </xf>
    <xf numFmtId="185" fontId="13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6" fillId="65" borderId="0" applyNumberFormat="0" applyBorder="0" applyAlignment="0" applyProtection="0"/>
    <xf numFmtId="0" fontId="32" fillId="59" borderId="0" applyNumberFormat="0" applyBorder="0" applyAlignment="0" applyProtection="0"/>
    <xf numFmtId="0" fontId="15" fillId="17" borderId="0" applyNumberFormat="0" applyBorder="0" applyAlignment="0" applyProtection="0"/>
    <xf numFmtId="0" fontId="26" fillId="65" borderId="0" applyNumberFormat="0" applyBorder="0" applyAlignment="0" applyProtection="0"/>
    <xf numFmtId="0" fontId="32" fillId="59" borderId="0" applyNumberFormat="0" applyBorder="0" applyAlignment="0" applyProtection="0"/>
    <xf numFmtId="183" fontId="22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40" fontId="96" fillId="0" borderId="0" applyFont="0" applyFill="0" applyBorder="0" applyAlignment="0" applyProtection="0"/>
    <xf numFmtId="0" fontId="15" fillId="3" borderId="0" applyNumberFormat="0" applyBorder="0" applyAlignment="0" applyProtection="0"/>
    <xf numFmtId="0" fontId="39" fillId="12" borderId="4">
      <alignment/>
      <protection locked="0"/>
    </xf>
    <xf numFmtId="0" fontId="26" fillId="55" borderId="0" applyNumberFormat="0" applyBorder="0" applyAlignment="0" applyProtection="0"/>
    <xf numFmtId="0" fontId="16" fillId="2" borderId="0" applyNumberFormat="0" applyBorder="0" applyAlignment="0" applyProtection="0"/>
    <xf numFmtId="0" fontId="28" fillId="67" borderId="0" applyNumberFormat="0" applyBorder="0" applyAlignment="0" applyProtection="0"/>
    <xf numFmtId="0" fontId="15" fillId="3" borderId="0" applyNumberFormat="0" applyBorder="0" applyAlignment="0" applyProtection="0"/>
    <xf numFmtId="0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20" borderId="0" applyNumberFormat="0" applyBorder="0" applyAlignment="0" applyProtection="0"/>
    <xf numFmtId="0" fontId="18" fillId="4" borderId="0" applyNumberFormat="0" applyBorder="0" applyAlignment="0" applyProtection="0"/>
    <xf numFmtId="0" fontId="15" fillId="3" borderId="0" applyNumberFormat="0" applyBorder="0" applyAlignment="0" applyProtection="0"/>
    <xf numFmtId="0" fontId="32" fillId="20" borderId="0" applyNumberFormat="0" applyBorder="0" applyAlignment="0" applyProtection="0"/>
    <xf numFmtId="0" fontId="18" fillId="4" borderId="0" applyNumberFormat="0" applyBorder="0" applyAlignment="0" applyProtection="0"/>
    <xf numFmtId="0" fontId="15" fillId="3" borderId="0" applyNumberFormat="0" applyBorder="0" applyAlignment="0" applyProtection="0"/>
    <xf numFmtId="0" fontId="32" fillId="5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6" fillId="63" borderId="0" applyNumberFormat="0" applyBorder="0" applyAlignment="0" applyProtection="0"/>
    <xf numFmtId="0" fontId="15" fillId="10" borderId="0" applyNumberFormat="0" applyBorder="0" applyAlignment="0" applyProtection="0"/>
    <xf numFmtId="9" fontId="7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0">
      <alignment/>
      <protection/>
    </xf>
    <xf numFmtId="9" fontId="7" fillId="0" borderId="0" applyFont="0" applyFill="0" applyBorder="0" applyAlignment="0" applyProtection="0"/>
    <xf numFmtId="0" fontId="15" fillId="10" borderId="0" applyNumberFormat="0" applyBorder="0" applyAlignment="0" applyProtection="0"/>
    <xf numFmtId="0" fontId="11" fillId="17" borderId="0" applyNumberFormat="0" applyBorder="0" applyAlignment="0" applyProtection="0"/>
    <xf numFmtId="0" fontId="15" fillId="10" borderId="0" applyNumberFormat="0" applyBorder="0" applyAlignment="0" applyProtection="0"/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0" fontId="16" fillId="2" borderId="0" applyNumberFormat="0" applyBorder="0" applyAlignment="0" applyProtection="0"/>
    <xf numFmtId="0" fontId="19" fillId="0" borderId="0">
      <alignment/>
      <protection/>
    </xf>
    <xf numFmtId="0" fontId="7" fillId="7" borderId="0" applyNumberFormat="0" applyBorder="0" applyAlignment="0" applyProtection="0"/>
    <xf numFmtId="0" fontId="17" fillId="3" borderId="0" applyNumberFormat="0" applyBorder="0" applyAlignment="0" applyProtection="0"/>
    <xf numFmtId="0" fontId="98" fillId="0" borderId="24" applyNumberFormat="0" applyFill="0" applyProtection="0">
      <alignment horizontal="center"/>
    </xf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1" fontId="1" fillId="0" borderId="2">
      <alignment vertical="center"/>
      <protection locked="0"/>
    </xf>
    <xf numFmtId="0" fontId="7" fillId="7" borderId="0" applyNumberFormat="0" applyBorder="0" applyAlignment="0" applyProtection="0"/>
    <xf numFmtId="0" fontId="54" fillId="35" borderId="0" applyNumberFormat="0" applyBorder="0" applyAlignment="0" applyProtection="0"/>
    <xf numFmtId="0" fontId="12" fillId="4" borderId="0" applyNumberFormat="0" applyBorder="0" applyAlignment="0" applyProtection="0"/>
    <xf numFmtId="0" fontId="7" fillId="7" borderId="0" applyNumberFormat="0" applyBorder="0" applyAlignment="0" applyProtection="0"/>
    <xf numFmtId="0" fontId="24" fillId="10" borderId="3" applyNumberFormat="0" applyAlignment="0" applyProtection="0"/>
    <xf numFmtId="9" fontId="7" fillId="0" borderId="0" applyFont="0" applyFill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17" borderId="0" applyNumberFormat="0" applyBorder="0" applyAlignment="0" applyProtection="0"/>
    <xf numFmtId="0" fontId="54" fillId="16" borderId="0" applyNumberFormat="0" applyBorder="0" applyAlignment="0" applyProtection="0"/>
    <xf numFmtId="14" fontId="97" fillId="0" borderId="0">
      <alignment horizontal="center" wrapText="1"/>
      <protection locked="0"/>
    </xf>
    <xf numFmtId="0" fontId="1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68" fillId="53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4" fillId="2" borderId="0" applyNumberFormat="0" applyBorder="0" applyAlignment="0" applyProtection="0"/>
    <xf numFmtId="177" fontId="43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0" fillId="4" borderId="0" applyNumberFormat="0" applyBorder="0" applyAlignment="0" applyProtection="0"/>
    <xf numFmtId="0" fontId="84" fillId="3" borderId="0" applyNumberFormat="0" applyBorder="0" applyAlignment="0" applyProtection="0"/>
    <xf numFmtId="0" fontId="7" fillId="35" borderId="0" applyNumberFormat="0" applyBorder="0" applyAlignment="0" applyProtection="0"/>
    <xf numFmtId="0" fontId="32" fillId="59" borderId="0" applyNumberFormat="0" applyBorder="0" applyAlignment="0" applyProtection="0"/>
    <xf numFmtId="0" fontId="7" fillId="35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7" fillId="17" borderId="0" applyNumberFormat="0" applyBorder="0" applyAlignment="0" applyProtection="0"/>
    <xf numFmtId="186" fontId="88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2" fillId="59" borderId="0" applyNumberFormat="0" applyBorder="0" applyAlignment="0" applyProtection="0"/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7" fillId="17" borderId="0" applyNumberFormat="0" applyBorder="0" applyAlignment="0" applyProtection="0"/>
    <xf numFmtId="186" fontId="88" fillId="0" borderId="0">
      <alignment/>
      <protection/>
    </xf>
    <xf numFmtId="0" fontId="22" fillId="0" borderId="0">
      <alignment vertical="top"/>
      <protection/>
    </xf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0">
      <alignment vertical="top"/>
      <protection/>
    </xf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19" fillId="0" borderId="0">
      <alignment/>
      <protection/>
    </xf>
    <xf numFmtId="0" fontId="7" fillId="17" borderId="0" applyNumberFormat="0" applyBorder="0" applyAlignment="0" applyProtection="0"/>
    <xf numFmtId="0" fontId="12" fillId="4" borderId="0" applyNumberFormat="0" applyBorder="0" applyAlignment="0" applyProtection="0"/>
    <xf numFmtId="0" fontId="32" fillId="59" borderId="0" applyNumberFormat="0" applyBorder="0" applyAlignment="0" applyProtection="0"/>
    <xf numFmtId="0" fontId="7" fillId="17" borderId="0" applyNumberFormat="0" applyBorder="0" applyAlignment="0" applyProtection="0"/>
    <xf numFmtId="0" fontId="14" fillId="2" borderId="0" applyNumberFormat="0" applyBorder="0" applyAlignment="0" applyProtection="0"/>
    <xf numFmtId="0" fontId="54" fillId="57" borderId="0" applyNumberFormat="0" applyBorder="0" applyAlignment="0" applyProtection="0"/>
    <xf numFmtId="0" fontId="39" fillId="12" borderId="4">
      <alignment/>
      <protection locked="0"/>
    </xf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69" fillId="61" borderId="21" applyNumberFormat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3" fontId="95" fillId="0" borderId="0">
      <alignment/>
      <protection/>
    </xf>
    <xf numFmtId="0" fontId="54" fillId="15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5" fillId="0" borderId="25" applyNumberFormat="0" applyFill="0" applyAlignment="0" applyProtection="0"/>
    <xf numFmtId="0" fontId="7" fillId="7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10" fontId="36" fillId="60" borderId="2" applyNumberFormat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9" fillId="0" borderId="0">
      <alignment vertical="center"/>
      <protection/>
    </xf>
    <xf numFmtId="0" fontId="18" fillId="4" borderId="0" applyNumberFormat="0" applyBorder="0" applyAlignment="0" applyProtection="0"/>
    <xf numFmtId="3" fontId="95" fillId="0" borderId="0">
      <alignment/>
      <protection/>
    </xf>
    <xf numFmtId="0" fontId="14" fillId="2" borderId="0" applyNumberFormat="0" applyBorder="0" applyAlignment="0" applyProtection="0"/>
    <xf numFmtId="0" fontId="15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9" fillId="61" borderId="21" applyNumberFormat="0" applyAlignment="0" applyProtection="0"/>
    <xf numFmtId="0" fontId="85" fillId="0" borderId="25" applyNumberFormat="0" applyFill="0" applyAlignment="0" applyProtection="0"/>
    <xf numFmtId="0" fontId="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69" fillId="61" borderId="21" applyNumberFormat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8" fillId="4" borderId="0" applyNumberFormat="0" applyBorder="0" applyAlignment="0" applyProtection="0"/>
    <xf numFmtId="0" fontId="28" fillId="68" borderId="0" applyNumberFormat="0" applyBorder="0" applyAlignment="0" applyProtection="0"/>
    <xf numFmtId="0" fontId="7" fillId="29" borderId="0" applyNumberFormat="0" applyBorder="0" applyAlignment="0" applyProtection="0"/>
    <xf numFmtId="0" fontId="18" fillId="4" borderId="0" applyNumberFormat="0" applyBorder="0" applyAlignment="0" applyProtection="0"/>
    <xf numFmtId="0" fontId="28" fillId="69" borderId="0" applyNumberFormat="0" applyBorder="0" applyAlignment="0" applyProtection="0"/>
    <xf numFmtId="0" fontId="7" fillId="29" borderId="0" applyNumberFormat="0" applyBorder="0" applyAlignment="0" applyProtection="0"/>
    <xf numFmtId="0" fontId="18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4" fillId="20" borderId="0" applyNumberFormat="0" applyBorder="0" applyAlignment="0" applyProtection="0"/>
    <xf numFmtId="10" fontId="13" fillId="0" borderId="0" applyFont="0" applyFill="0" applyBorder="0" applyAlignment="0" applyProtection="0"/>
    <xf numFmtId="0" fontId="15" fillId="7" borderId="0" applyNumberFormat="0" applyBorder="0" applyAlignment="0" applyProtection="0"/>
    <xf numFmtId="0" fontId="81" fillId="0" borderId="17" applyNumberFormat="0" applyFill="0" applyAlignment="0" applyProtection="0"/>
    <xf numFmtId="0" fontId="15" fillId="21" borderId="0" applyNumberFormat="0" applyBorder="0" applyAlignment="0" applyProtection="0"/>
    <xf numFmtId="0" fontId="32" fillId="47" borderId="0" applyNumberFormat="0" applyBorder="0" applyAlignment="0" applyProtection="0"/>
    <xf numFmtId="0" fontId="15" fillId="21" borderId="0" applyNumberFormat="0" applyBorder="0" applyAlignment="0" applyProtection="0"/>
    <xf numFmtId="0" fontId="10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" borderId="0" applyNumberFormat="0" applyBorder="0" applyAlignment="0" applyProtection="0"/>
    <xf numFmtId="0" fontId="32" fillId="5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>
      <alignment/>
      <protection/>
    </xf>
    <xf numFmtId="0" fontId="12" fillId="17" borderId="0" applyNumberFormat="0" applyBorder="0" applyAlignment="0" applyProtection="0"/>
    <xf numFmtId="0" fontId="14" fillId="2" borderId="0" applyNumberFormat="0" applyBorder="0" applyAlignment="0" applyProtection="0"/>
    <xf numFmtId="0" fontId="15" fillId="17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29" borderId="0" applyNumberFormat="0" applyBorder="0" applyAlignment="0" applyProtection="0"/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15" fillId="29" borderId="0" applyNumberFormat="0" applyBorder="0" applyAlignment="0" applyProtection="0"/>
    <xf numFmtId="0" fontId="14" fillId="2" borderId="0" applyNumberFormat="0" applyBorder="0" applyAlignment="0" applyProtection="0"/>
    <xf numFmtId="0" fontId="15" fillId="29" borderId="0" applyNumberFormat="0" applyBorder="0" applyAlignment="0" applyProtection="0"/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15" fillId="29" borderId="0" applyNumberFormat="0" applyBorder="0" applyAlignment="0" applyProtection="0"/>
    <xf numFmtId="0" fontId="28" fillId="68" borderId="0" applyNumberFormat="0" applyBorder="0" applyAlignment="0" applyProtection="0"/>
    <xf numFmtId="0" fontId="86" fillId="0" borderId="0" applyProtection="0">
      <alignment/>
    </xf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15" fillId="29" borderId="0" applyNumberFormat="0" applyBorder="0" applyAlignment="0" applyProtection="0"/>
    <xf numFmtId="0" fontId="14" fillId="2" borderId="0" applyNumberFormat="0" applyBorder="0" applyAlignment="0" applyProtection="0"/>
    <xf numFmtId="0" fontId="15" fillId="29" borderId="0" applyNumberFormat="0" applyBorder="0" applyAlignment="0" applyProtection="0"/>
    <xf numFmtId="0" fontId="54" fillId="59" borderId="0" applyNumberFormat="0" applyBorder="0" applyAlignment="0" applyProtection="0"/>
    <xf numFmtId="0" fontId="54" fillId="21" borderId="0" applyNumberFormat="0" applyBorder="0" applyAlignment="0" applyProtection="0"/>
    <xf numFmtId="0" fontId="70" fillId="70" borderId="0" applyNumberFormat="0" applyBorder="0" applyAlignment="0" applyProtection="0"/>
    <xf numFmtId="0" fontId="52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70" fillId="70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9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12" fillId="4" borderId="0" applyNumberFormat="0" applyBorder="0" applyAlignment="0" applyProtection="0"/>
    <xf numFmtId="0" fontId="54" fillId="16" borderId="0" applyNumberFormat="0" applyBorder="0" applyAlignment="0" applyProtection="0"/>
    <xf numFmtId="0" fontId="100" fillId="0" borderId="0" applyNumberFormat="0" applyFill="0" applyBorder="0" applyAlignment="0" applyProtection="0"/>
    <xf numFmtId="14" fontId="97" fillId="0" borderId="0">
      <alignment horizontal="center" wrapText="1"/>
      <protection locked="0"/>
    </xf>
    <xf numFmtId="0" fontId="12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4" fillId="57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39" fillId="12" borderId="4">
      <alignment/>
      <protection locked="0"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8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9" fontId="7" fillId="0" borderId="0" applyFont="0" applyFill="0" applyBorder="0" applyAlignment="0" applyProtection="0"/>
    <xf numFmtId="0" fontId="84" fillId="3" borderId="0" applyNumberFormat="0" applyBorder="0" applyAlignment="0" applyProtection="0"/>
    <xf numFmtId="0" fontId="19" fillId="0" borderId="0">
      <alignment vertical="center"/>
      <protection/>
    </xf>
    <xf numFmtId="0" fontId="32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32" fillId="47" borderId="0" applyNumberFormat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0" borderId="0">
      <alignment/>
      <protection locked="0"/>
    </xf>
    <xf numFmtId="0" fontId="26" fillId="63" borderId="0" applyNumberFormat="0" applyBorder="0" applyAlignment="0" applyProtection="0"/>
    <xf numFmtId="0" fontId="10" fillId="17" borderId="0" applyNumberFormat="0" applyBorder="0" applyAlignment="0" applyProtection="0"/>
    <xf numFmtId="0" fontId="26" fillId="63" borderId="0" applyNumberFormat="0" applyBorder="0" applyAlignment="0" applyProtection="0"/>
    <xf numFmtId="0" fontId="10" fillId="17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69" borderId="0" applyNumberFormat="0" applyBorder="0" applyAlignment="0" applyProtection="0"/>
    <xf numFmtId="0" fontId="18" fillId="4" borderId="0" applyNumberFormat="0" applyBorder="0" applyAlignment="0" applyProtection="0"/>
    <xf numFmtId="44" fontId="19" fillId="0" borderId="0" applyFont="0" applyFill="0" applyBorder="0" applyAlignment="0" applyProtection="0"/>
    <xf numFmtId="0" fontId="14" fillId="2" borderId="0" applyNumberFormat="0" applyBorder="0" applyAlignment="0" applyProtection="0"/>
    <xf numFmtId="0" fontId="54" fillId="64" borderId="0" applyNumberFormat="0" applyBorder="0" applyAlignment="0" applyProtection="0"/>
    <xf numFmtId="0" fontId="16" fillId="2" borderId="0" applyNumberFormat="0" applyBorder="0" applyAlignment="0" applyProtection="0"/>
    <xf numFmtId="0" fontId="28" fillId="1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43" fillId="0" borderId="0">
      <alignment/>
      <protection/>
    </xf>
    <xf numFmtId="0" fontId="26" fillId="54" borderId="0" applyNumberFormat="0" applyBorder="0" applyAlignment="0" applyProtection="0"/>
    <xf numFmtId="0" fontId="16" fillId="2" borderId="0" applyNumberFormat="0" applyBorder="0" applyAlignment="0" applyProtection="0"/>
    <xf numFmtId="0" fontId="28" fillId="8" borderId="0" applyNumberFormat="0" applyBorder="0" applyAlignment="0" applyProtection="0"/>
    <xf numFmtId="0" fontId="16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68" borderId="0" applyNumberFormat="0" applyBorder="0" applyAlignment="0" applyProtection="0"/>
    <xf numFmtId="0" fontId="18" fillId="4" borderId="0" applyNumberFormat="0" applyBorder="0" applyAlignment="0" applyProtection="0"/>
    <xf numFmtId="0" fontId="26" fillId="63" borderId="0" applyNumberFormat="0" applyBorder="0" applyAlignment="0" applyProtection="0"/>
    <xf numFmtId="0" fontId="64" fillId="72" borderId="0" applyNumberFormat="0" applyFont="0" applyBorder="0" applyAlignment="0" applyProtection="0"/>
    <xf numFmtId="0" fontId="26" fillId="8" borderId="0" applyNumberFormat="0" applyBorder="0" applyAlignment="0" applyProtection="0"/>
    <xf numFmtId="0" fontId="18" fillId="4" borderId="0" applyNumberFormat="0" applyBorder="0" applyAlignment="0" applyProtection="0"/>
    <xf numFmtId="0" fontId="26" fillId="8" borderId="0" applyNumberFormat="0" applyBorder="0" applyAlignment="0" applyProtection="0"/>
    <xf numFmtId="0" fontId="14" fillId="2" borderId="0" applyNumberFormat="0" applyBorder="0" applyAlignment="0" applyProtection="0"/>
    <xf numFmtId="0" fontId="28" fillId="8" borderId="0" applyNumberFormat="0" applyBorder="0" applyAlignment="0" applyProtection="0"/>
    <xf numFmtId="176" fontId="13" fillId="0" borderId="0" applyFont="0" applyFill="0" applyBorder="0" applyAlignment="0" applyProtection="0"/>
    <xf numFmtId="0" fontId="19" fillId="0" borderId="0">
      <alignment vertical="center"/>
      <protection/>
    </xf>
    <xf numFmtId="0" fontId="14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68" borderId="0" applyNumberFormat="0" applyBorder="0" applyAlignment="0" applyProtection="0"/>
    <xf numFmtId="0" fontId="14" fillId="2" borderId="0" applyNumberFormat="0" applyBorder="0" applyAlignment="0" applyProtection="0"/>
    <xf numFmtId="0" fontId="28" fillId="23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67" borderId="0" applyNumberFormat="0" applyBorder="0" applyAlignment="0" applyProtection="0"/>
    <xf numFmtId="41" fontId="43" fillId="0" borderId="0" applyFont="0" applyFill="0" applyBorder="0" applyAlignment="0" applyProtection="0"/>
    <xf numFmtId="0" fontId="26" fillId="63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182" fontId="13" fillId="0" borderId="0">
      <alignment/>
      <protection/>
    </xf>
    <xf numFmtId="0" fontId="54" fillId="47" borderId="0" applyNumberFormat="0" applyBorder="0" applyAlignment="0" applyProtection="0"/>
    <xf numFmtId="0" fontId="39" fillId="12" borderId="4">
      <alignment/>
      <protection locked="0"/>
    </xf>
    <xf numFmtId="0" fontId="26" fillId="55" borderId="0" applyNumberFormat="0" applyBorder="0" applyAlignment="0" applyProtection="0"/>
    <xf numFmtId="0" fontId="0" fillId="0" borderId="0">
      <alignment vertical="center"/>
      <protection/>
    </xf>
    <xf numFmtId="0" fontId="54" fillId="73" borderId="0" applyNumberFormat="0" applyBorder="0" applyAlignment="0" applyProtection="0"/>
    <xf numFmtId="0" fontId="97" fillId="0" borderId="0">
      <alignment horizontal="center" wrapText="1"/>
      <protection locked="0"/>
    </xf>
    <xf numFmtId="0" fontId="7" fillId="0" borderId="0">
      <alignment vertical="center"/>
      <protection/>
    </xf>
    <xf numFmtId="0" fontId="81" fillId="0" borderId="17" applyNumberFormat="0" applyFill="0" applyAlignment="0" applyProtection="0"/>
    <xf numFmtId="183" fontId="22" fillId="0" borderId="0" applyFill="0" applyBorder="0" applyAlignment="0">
      <protection/>
    </xf>
    <xf numFmtId="0" fontId="97" fillId="0" borderId="0">
      <alignment horizontal="center" wrapText="1"/>
      <protection locked="0"/>
    </xf>
    <xf numFmtId="0" fontId="52" fillId="0" borderId="0" applyNumberFormat="0" applyFill="0" applyBorder="0" applyAlignment="0" applyProtection="0"/>
    <xf numFmtId="0" fontId="13" fillId="0" borderId="0">
      <alignment/>
      <protection/>
    </xf>
    <xf numFmtId="0" fontId="12" fillId="4" borderId="0" applyNumberFormat="0" applyBorder="0" applyAlignment="0" applyProtection="0"/>
    <xf numFmtId="0" fontId="16" fillId="2" borderId="0" applyNumberFormat="0" applyBorder="0" applyAlignment="0" applyProtection="0"/>
    <xf numFmtId="191" fontId="76" fillId="0" borderId="26" applyAlignment="0" applyProtection="0"/>
    <xf numFmtId="191" fontId="76" fillId="0" borderId="26" applyAlignment="0" applyProtection="0"/>
    <xf numFmtId="191" fontId="76" fillId="0" borderId="26" applyAlignment="0" applyProtection="0"/>
    <xf numFmtId="0" fontId="7" fillId="0" borderId="0">
      <alignment vertical="center"/>
      <protection/>
    </xf>
    <xf numFmtId="183" fontId="22" fillId="0" borderId="0" applyFill="0" applyBorder="0" applyAlignment="0">
      <protection/>
    </xf>
    <xf numFmtId="0" fontId="14" fillId="2" borderId="0" applyNumberFormat="0" applyBorder="0" applyAlignment="0" applyProtection="0"/>
    <xf numFmtId="0" fontId="99" fillId="26" borderId="3" applyNumberFormat="0" applyAlignment="0" applyProtection="0"/>
    <xf numFmtId="0" fontId="14" fillId="2" borderId="0" applyNumberFormat="0" applyBorder="0" applyAlignment="0" applyProtection="0"/>
    <xf numFmtId="0" fontId="99" fillId="26" borderId="3" applyNumberFormat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2" fillId="61" borderId="21" applyNumberFormat="0" applyAlignment="0" applyProtection="0"/>
    <xf numFmtId="9" fontId="7" fillId="0" borderId="0" applyFont="0" applyFill="0" applyBorder="0" applyAlignment="0" applyProtection="0"/>
    <xf numFmtId="0" fontId="20" fillId="0" borderId="0">
      <alignment vertical="center"/>
      <protection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96" fillId="0" borderId="0" applyFont="0" applyFill="0" applyBorder="0" applyAlignment="0" applyProtection="0"/>
    <xf numFmtId="190" fontId="43" fillId="0" borderId="0">
      <alignment/>
      <protection/>
    </xf>
    <xf numFmtId="190" fontId="43" fillId="0" borderId="0">
      <alignment/>
      <protection/>
    </xf>
    <xf numFmtId="192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82" fontId="13" fillId="0" borderId="0">
      <alignment/>
      <protection/>
    </xf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01" fillId="0" borderId="0" applyNumberFormat="0" applyFill="0" applyBorder="0" applyAlignment="0" applyProtection="0"/>
    <xf numFmtId="193" fontId="13" fillId="0" borderId="0" applyFont="0" applyFill="0" applyBorder="0" applyAlignment="0" applyProtection="0"/>
    <xf numFmtId="177" fontId="43" fillId="0" borderId="0">
      <alignment/>
      <protection/>
    </xf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177" fontId="43" fillId="0" borderId="0">
      <alignment/>
      <protection/>
    </xf>
    <xf numFmtId="0" fontId="39" fillId="12" borderId="4">
      <alignment/>
      <protection locked="0"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86" fillId="0" borderId="0" applyProtection="0">
      <alignment/>
    </xf>
    <xf numFmtId="0" fontId="86" fillId="0" borderId="0" applyProtection="0">
      <alignment/>
    </xf>
    <xf numFmtId="43" fontId="13" fillId="0" borderId="0" applyFont="0" applyFill="0" applyBorder="0" applyAlignment="0" applyProtection="0"/>
    <xf numFmtId="189" fontId="43" fillId="0" borderId="0">
      <alignment/>
      <protection/>
    </xf>
    <xf numFmtId="0" fontId="14" fillId="2" borderId="0" applyNumberFormat="0" applyBorder="0" applyAlignment="0" applyProtection="0"/>
    <xf numFmtId="0" fontId="42" fillId="0" borderId="0" applyNumberFormat="0" applyFill="0" applyBorder="0" applyAlignment="0" applyProtection="0"/>
    <xf numFmtId="2" fontId="86" fillId="0" borderId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4" borderId="0" applyNumberFormat="0" applyBorder="0" applyAlignment="0" applyProtection="0"/>
    <xf numFmtId="2" fontId="86" fillId="0" borderId="0" applyProtection="0">
      <alignment/>
    </xf>
    <xf numFmtId="2" fontId="86" fillId="0" borderId="0" applyProtection="0">
      <alignment/>
    </xf>
    <xf numFmtId="0" fontId="19" fillId="0" borderId="0">
      <alignment/>
      <protection/>
    </xf>
    <xf numFmtId="0" fontId="10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4" fontId="64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0" borderId="0">
      <alignment/>
      <protection/>
    </xf>
    <xf numFmtId="0" fontId="7" fillId="60" borderId="20" applyNumberFormat="0" applyFont="0" applyAlignment="0" applyProtection="0"/>
    <xf numFmtId="0" fontId="16" fillId="2" borderId="0" applyNumberFormat="0" applyBorder="0" applyAlignment="0" applyProtection="0"/>
    <xf numFmtId="0" fontId="13" fillId="0" borderId="0">
      <alignment/>
      <protection/>
    </xf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38" fontId="36" fillId="26" borderId="0" applyNumberFormat="0" applyBorder="0" applyAlignment="0" applyProtection="0"/>
    <xf numFmtId="9" fontId="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38" fontId="36" fillId="26" borderId="0" applyNumberFormat="0" applyBorder="0" applyAlignment="0" applyProtection="0"/>
    <xf numFmtId="38" fontId="36" fillId="26" borderId="0" applyNumberFormat="0" applyBorder="0" applyAlignment="0" applyProtection="0"/>
    <xf numFmtId="0" fontId="14" fillId="2" borderId="0" applyNumberFormat="0" applyBorder="0" applyAlignment="0" applyProtection="0"/>
    <xf numFmtId="0" fontId="79" fillId="0" borderId="18" applyNumberFormat="0" applyAlignment="0" applyProtection="0"/>
    <xf numFmtId="0" fontId="16" fillId="2" borderId="0" applyNumberFormat="0" applyBorder="0" applyAlignment="0" applyProtection="0"/>
    <xf numFmtId="0" fontId="32" fillId="47" borderId="0" applyNumberFormat="0" applyBorder="0" applyAlignment="0" applyProtection="0"/>
    <xf numFmtId="0" fontId="79" fillId="0" borderId="18" applyNumberFormat="0" applyAlignment="0" applyProtection="0"/>
    <xf numFmtId="0" fontId="32" fillId="47" borderId="0" applyNumberFormat="0" applyBorder="0" applyAlignment="0" applyProtection="0"/>
    <xf numFmtId="0" fontId="12" fillId="4" borderId="0" applyNumberFormat="0" applyBorder="0" applyAlignment="0" applyProtection="0"/>
    <xf numFmtId="0" fontId="79" fillId="0" borderId="19">
      <alignment horizontal="left" vertical="center"/>
      <protection/>
    </xf>
    <xf numFmtId="0" fontId="32" fillId="47" borderId="0" applyNumberFormat="0" applyBorder="0" applyAlignment="0" applyProtection="0"/>
    <xf numFmtId="0" fontId="79" fillId="0" borderId="19">
      <alignment horizontal="left" vertical="center"/>
      <protection/>
    </xf>
    <xf numFmtId="0" fontId="32" fillId="47" borderId="0" applyNumberFormat="0" applyBorder="0" applyAlignment="0" applyProtection="0"/>
    <xf numFmtId="0" fontId="12" fillId="4" borderId="0" applyNumberFormat="0" applyBorder="0" applyAlignment="0" applyProtection="0"/>
    <xf numFmtId="0" fontId="91" fillId="0" borderId="23" applyNumberFormat="0" applyFill="0" applyAlignment="0" applyProtection="0"/>
    <xf numFmtId="0" fontId="7" fillId="0" borderId="0">
      <alignment vertical="center"/>
      <protection/>
    </xf>
    <xf numFmtId="0" fontId="91" fillId="0" borderId="23" applyNumberFormat="0" applyFill="0" applyAlignment="0" applyProtection="0"/>
    <xf numFmtId="0" fontId="73" fillId="0" borderId="0" applyProtection="0">
      <alignment/>
    </xf>
    <xf numFmtId="0" fontId="12" fillId="4" borderId="0" applyNumberFormat="0" applyBorder="0" applyAlignment="0" applyProtection="0"/>
    <xf numFmtId="0" fontId="79" fillId="0" borderId="0" applyProtection="0">
      <alignment/>
    </xf>
    <xf numFmtId="0" fontId="79" fillId="0" borderId="0" applyProtection="0">
      <alignment/>
    </xf>
    <xf numFmtId="0" fontId="17" fillId="3" borderId="0" applyNumberFormat="0" applyBorder="0" applyAlignment="0" applyProtection="0"/>
    <xf numFmtId="0" fontId="24" fillId="10" borderId="3" applyNumberFormat="0" applyAlignment="0" applyProtection="0"/>
    <xf numFmtId="0" fontId="68" fillId="53" borderId="0" applyNumberFormat="0" applyBorder="0" applyAlignment="0" applyProtection="0"/>
    <xf numFmtId="10" fontId="36" fillId="60" borderId="2" applyNumberFormat="0" applyBorder="0" applyAlignment="0" applyProtection="0"/>
    <xf numFmtId="0" fontId="16" fillId="2" borderId="0" applyNumberFormat="0" applyBorder="0" applyAlignment="0" applyProtection="0"/>
    <xf numFmtId="0" fontId="10" fillId="17" borderId="0" applyNumberFormat="0" applyBorder="0" applyAlignment="0" applyProtection="0"/>
    <xf numFmtId="10" fontId="36" fillId="60" borderId="2" applyNumberFormat="0" applyBorder="0" applyAlignment="0" applyProtection="0"/>
    <xf numFmtId="179" fontId="48" fillId="62" borderId="0">
      <alignment/>
      <protection/>
    </xf>
    <xf numFmtId="179" fontId="48" fillId="62" borderId="0">
      <alignment/>
      <protection/>
    </xf>
    <xf numFmtId="0" fontId="83" fillId="0" borderId="22" applyNumberFormat="0" applyFill="0" applyAlignment="0" applyProtection="0"/>
    <xf numFmtId="0" fontId="12" fillId="4" borderId="0" applyNumberFormat="0" applyBorder="0" applyAlignment="0" applyProtection="0"/>
    <xf numFmtId="179" fontId="74" fillId="56" borderId="0">
      <alignment/>
      <protection/>
    </xf>
    <xf numFmtId="179" fontId="74" fillId="56" borderId="0">
      <alignment/>
      <protection/>
    </xf>
    <xf numFmtId="195" fontId="31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12" fillId="4" borderId="0" applyNumberFormat="0" applyBorder="0" applyAlignment="0" applyProtection="0"/>
    <xf numFmtId="40" fontId="64" fillId="0" borderId="0" applyFont="0" applyFill="0" applyBorder="0" applyAlignment="0" applyProtection="0"/>
    <xf numFmtId="0" fontId="7" fillId="0" borderId="0">
      <alignment vertical="center"/>
      <protection/>
    </xf>
    <xf numFmtId="185" fontId="13" fillId="0" borderId="0" applyFont="0" applyFill="0" applyBorder="0" applyAlignment="0" applyProtection="0"/>
    <xf numFmtId="194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14" fillId="2" borderId="0" applyNumberFormat="0" applyBorder="0" applyAlignment="0" applyProtection="0"/>
    <xf numFmtId="0" fontId="32" fillId="15" borderId="0" applyNumberFormat="0" applyBorder="0" applyAlignment="0" applyProtection="0"/>
    <xf numFmtId="0" fontId="57" fillId="32" borderId="0" applyNumberFormat="0" applyBorder="0" applyAlignment="0" applyProtection="0"/>
    <xf numFmtId="187" fontId="13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17" borderId="0" applyNumberFormat="0" applyBorder="0" applyAlignment="0" applyProtection="0"/>
    <xf numFmtId="0" fontId="16" fillId="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8" fillId="0" borderId="0">
      <alignment/>
      <protection/>
    </xf>
    <xf numFmtId="0" fontId="14" fillId="2" borderId="0" applyNumberFormat="0" applyBorder="0" applyAlignment="0" applyProtection="0"/>
    <xf numFmtId="9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  <xf numFmtId="0" fontId="14" fillId="2" borderId="0" applyNumberFormat="0" applyBorder="0" applyAlignment="0" applyProtection="0"/>
    <xf numFmtId="0" fontId="7" fillId="60" borderId="20" applyNumberFormat="0" applyFont="0" applyAlignment="0" applyProtection="0"/>
    <xf numFmtId="188" fontId="13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14" fillId="2" borderId="0" applyNumberFormat="0" applyBorder="0" applyAlignment="0" applyProtection="0"/>
    <xf numFmtId="0" fontId="7" fillId="60" borderId="20" applyNumberFormat="0" applyFont="0" applyAlignment="0" applyProtection="0"/>
    <xf numFmtId="0" fontId="18" fillId="4" borderId="0" applyNumberFormat="0" applyBorder="0" applyAlignment="0" applyProtection="0"/>
    <xf numFmtId="0" fontId="19" fillId="0" borderId="0">
      <alignment/>
      <protection/>
    </xf>
    <xf numFmtId="0" fontId="7" fillId="60" borderId="20" applyNumberFormat="0" applyFont="0" applyAlignment="0" applyProtection="0"/>
    <xf numFmtId="0" fontId="18" fillId="4" borderId="0" applyNumberFormat="0" applyBorder="0" applyAlignment="0" applyProtection="0"/>
    <xf numFmtId="44" fontId="19" fillId="0" borderId="0" applyFont="0" applyFill="0" applyBorder="0" applyAlignment="0" applyProtection="0"/>
    <xf numFmtId="0" fontId="93" fillId="26" borderId="15" applyNumberFormat="0" applyAlignment="0" applyProtection="0"/>
    <xf numFmtId="0" fontId="93" fillId="26" borderId="15" applyNumberFormat="0" applyAlignment="0" applyProtection="0"/>
    <xf numFmtId="14" fontId="97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17" borderId="0" applyNumberFormat="0" applyBorder="0" applyAlignment="0" applyProtection="0"/>
    <xf numFmtId="4" fontId="64" fillId="0" borderId="0" applyFont="0" applyFill="0" applyBorder="0" applyAlignment="0" applyProtection="0"/>
    <xf numFmtId="0" fontId="13" fillId="0" borderId="0">
      <alignment/>
      <protection/>
    </xf>
    <xf numFmtId="0" fontId="68" fillId="53" borderId="0" applyNumberFormat="0" applyBorder="0" applyAlignment="0" applyProtection="0"/>
    <xf numFmtId="0" fontId="76" fillId="0" borderId="16">
      <alignment horizontal="center"/>
      <protection/>
    </xf>
    <xf numFmtId="0" fontId="76" fillId="0" borderId="16">
      <alignment horizontal="center"/>
      <protection/>
    </xf>
    <xf numFmtId="0" fontId="16" fillId="2" borderId="0" applyNumberFormat="0" applyBorder="0" applyAlignment="0" applyProtection="0"/>
    <xf numFmtId="3" fontId="64" fillId="0" borderId="0" applyFont="0" applyFill="0" applyBorder="0" applyAlignment="0" applyProtection="0"/>
    <xf numFmtId="0" fontId="13" fillId="0" borderId="0">
      <alignment/>
      <protection/>
    </xf>
    <xf numFmtId="3" fontId="64" fillId="0" borderId="0" applyFont="0" applyFill="0" applyBorder="0" applyAlignment="0" applyProtection="0"/>
    <xf numFmtId="0" fontId="13" fillId="0" borderId="0">
      <alignment/>
      <protection/>
    </xf>
    <xf numFmtId="3" fontId="64" fillId="0" borderId="0" applyFont="0" applyFill="0" applyBorder="0" applyAlignment="0" applyProtection="0"/>
    <xf numFmtId="0" fontId="13" fillId="0" borderId="0">
      <alignment/>
      <protection/>
    </xf>
    <xf numFmtId="0" fontId="64" fillId="72" borderId="0" applyNumberFormat="0" applyFont="0" applyBorder="0" applyAlignment="0" applyProtection="0"/>
    <xf numFmtId="0" fontId="14" fillId="2" borderId="0" applyNumberFormat="0" applyBorder="0" applyAlignment="0" applyProtection="0"/>
    <xf numFmtId="0" fontId="64" fillId="72" borderId="0" applyNumberFormat="0" applyFont="0" applyBorder="0" applyAlignment="0" applyProtection="0"/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39" fillId="12" borderId="4">
      <alignment/>
      <protection locked="0"/>
    </xf>
    <xf numFmtId="0" fontId="103" fillId="0" borderId="0">
      <alignment/>
      <protection/>
    </xf>
    <xf numFmtId="0" fontId="39" fillId="12" borderId="4">
      <alignment/>
      <protection locked="0"/>
    </xf>
    <xf numFmtId="0" fontId="14" fillId="2" borderId="0" applyNumberFormat="0" applyBorder="0" applyAlignment="0" applyProtection="0"/>
    <xf numFmtId="0" fontId="39" fillId="12" borderId="4">
      <alignment/>
      <protection locked="0"/>
    </xf>
    <xf numFmtId="0" fontId="39" fillId="12" borderId="4">
      <alignment/>
      <protection locked="0"/>
    </xf>
    <xf numFmtId="0" fontId="14" fillId="2" borderId="0" applyNumberFormat="0" applyBorder="0" applyAlignment="0" applyProtection="0"/>
    <xf numFmtId="0" fontId="39" fillId="12" borderId="4">
      <alignment/>
      <protection locked="0"/>
    </xf>
    <xf numFmtId="0" fontId="7" fillId="0" borderId="0">
      <alignment vertical="center"/>
      <protection/>
    </xf>
    <xf numFmtId="0" fontId="39" fillId="12" borderId="4">
      <alignment/>
      <protection locked="0"/>
    </xf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86" fillId="0" borderId="27" applyProtection="0">
      <alignment/>
    </xf>
    <xf numFmtId="0" fontId="7" fillId="0" borderId="0">
      <alignment vertical="center"/>
      <protection/>
    </xf>
    <xf numFmtId="0" fontId="86" fillId="0" borderId="27" applyProtection="0">
      <alignment/>
    </xf>
    <xf numFmtId="0" fontId="86" fillId="0" borderId="27" applyProtection="0">
      <alignment/>
    </xf>
    <xf numFmtId="0" fontId="89" fillId="0" borderId="23" applyNumberFormat="0" applyFill="0" applyAlignment="0" applyProtection="0"/>
    <xf numFmtId="0" fontId="32" fillId="15" borderId="0" applyNumberFormat="0" applyBorder="0" applyAlignment="0" applyProtection="0"/>
    <xf numFmtId="196" fontId="13" fillId="0" borderId="0" applyFont="0" applyFill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104" fillId="0" borderId="0">
      <alignment/>
      <protection/>
    </xf>
    <xf numFmtId="197" fontId="13" fillId="0" borderId="0" applyFont="0" applyFill="0" applyBorder="0" applyAlignment="0" applyProtection="0"/>
    <xf numFmtId="0" fontId="18" fillId="4" borderId="0" applyNumberFormat="0" applyBorder="0" applyAlignment="0" applyProtection="0"/>
    <xf numFmtId="198" fontId="31" fillId="0" borderId="0" applyFont="0" applyFill="0" applyBorder="0" applyAlignment="0" applyProtection="0"/>
    <xf numFmtId="0" fontId="18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0" fontId="89" fillId="0" borderId="23" applyNumberFormat="0" applyFill="0" applyAlignment="0" applyProtection="0"/>
    <xf numFmtId="0" fontId="14" fillId="2" borderId="0" applyNumberFormat="0" applyBorder="0" applyAlignment="0" applyProtection="0"/>
    <xf numFmtId="9" fontId="19" fillId="0" borderId="0" applyFont="0" applyFill="0" applyBorder="0" applyAlignment="0" applyProtection="0"/>
    <xf numFmtId="0" fontId="7" fillId="0" borderId="0">
      <alignment vertical="center"/>
      <protection/>
    </xf>
    <xf numFmtId="199" fontId="13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24" applyNumberFormat="0" applyFill="0" applyProtection="0">
      <alignment horizontal="right"/>
    </xf>
    <xf numFmtId="0" fontId="18" fillId="4" borderId="0" applyNumberFormat="0" applyBorder="0" applyAlignment="0" applyProtection="0"/>
    <xf numFmtId="0" fontId="89" fillId="0" borderId="23" applyNumberFormat="0" applyFill="0" applyAlignment="0" applyProtection="0"/>
    <xf numFmtId="1" fontId="13" fillId="0" borderId="5" applyFill="0" applyProtection="0">
      <alignment horizontal="center"/>
    </xf>
    <xf numFmtId="0" fontId="89" fillId="0" borderId="23" applyNumberFormat="0" applyFill="0" applyAlignment="0" applyProtection="0"/>
    <xf numFmtId="0" fontId="59" fillId="26" borderId="3" applyNumberFormat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81" fillId="0" borderId="17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>
      <alignment vertical="center"/>
      <protection/>
    </xf>
    <xf numFmtId="0" fontId="7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>
      <alignment/>
      <protection/>
    </xf>
    <xf numFmtId="0" fontId="14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90" fillId="0" borderId="5" applyNumberFormat="0" applyFill="0" applyProtection="0">
      <alignment horizontal="center"/>
    </xf>
    <xf numFmtId="0" fontId="18" fillId="4" borderId="0" applyNumberFormat="0" applyBorder="0" applyAlignment="0" applyProtection="0"/>
    <xf numFmtId="0" fontId="7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6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0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60" borderId="20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59" fillId="26" borderId="3" applyNumberFormat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 vertical="top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5" borderId="0" applyNumberFormat="0" applyBorder="0" applyAlignment="0" applyProtection="0"/>
    <xf numFmtId="0" fontId="57" fillId="32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15" borderId="0" applyNumberFormat="0" applyBorder="0" applyAlignment="0" applyProtection="0"/>
    <xf numFmtId="0" fontId="57" fillId="32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17" borderId="0" applyNumberFormat="0" applyBorder="0" applyAlignment="0" applyProtection="0"/>
    <xf numFmtId="0" fontId="68" fillId="53" borderId="0" applyNumberFormat="0" applyBorder="0" applyAlignment="0" applyProtection="0"/>
    <xf numFmtId="0" fontId="16" fillId="2" borderId="0" applyNumberFormat="0" applyBorder="0" applyAlignment="0" applyProtection="0"/>
    <xf numFmtId="0" fontId="33" fillId="17" borderId="0" applyNumberFormat="0" applyBorder="0" applyAlignment="0" applyProtection="0"/>
    <xf numFmtId="0" fontId="10" fillId="17" borderId="0" applyNumberFormat="0" applyBorder="0" applyAlignment="0" applyProtection="0"/>
    <xf numFmtId="0" fontId="85" fillId="0" borderId="25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3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4" fontId="19" fillId="0" borderId="0" applyFont="0" applyFill="0" applyBorder="0" applyAlignment="0" applyProtection="0"/>
    <xf numFmtId="0" fontId="10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178" fontId="13" fillId="0" borderId="5" applyFill="0" applyProtection="0">
      <alignment horizontal="right"/>
    </xf>
    <xf numFmtId="0" fontId="12" fillId="17" borderId="0" applyNumberFormat="0" applyBorder="0" applyAlignment="0" applyProtection="0"/>
    <xf numFmtId="0" fontId="68" fillId="53" borderId="0" applyNumberFormat="0" applyBorder="0" applyAlignment="0" applyProtection="0"/>
    <xf numFmtId="0" fontId="12" fillId="17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77" fillId="0" borderId="2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77" fillId="0" borderId="22" applyNumberFormat="0" applyFill="0" applyAlignment="0" applyProtection="0"/>
    <xf numFmtId="0" fontId="12" fillId="4" borderId="0" applyNumberFormat="0" applyBorder="0" applyAlignment="0" applyProtection="0"/>
    <xf numFmtId="44" fontId="19" fillId="0" borderId="0" applyFont="0" applyFill="0" applyBorder="0" applyAlignment="0" applyProtection="0"/>
    <xf numFmtId="0" fontId="77" fillId="0" borderId="2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38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26" borderId="15" applyNumberFormat="0" applyAlignment="0" applyProtection="0"/>
    <xf numFmtId="0" fontId="12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25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" fillId="0" borderId="0">
      <alignment vertical="center"/>
      <protection/>
    </xf>
    <xf numFmtId="0" fontId="18" fillId="4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9" fillId="0" borderId="0">
      <alignment/>
      <protection/>
    </xf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61" borderId="2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5" fillId="0" borderId="0">
      <alignment vertical="center"/>
      <protection/>
    </xf>
    <xf numFmtId="0" fontId="19" fillId="0" borderId="0">
      <alignment/>
      <protection/>
    </xf>
    <xf numFmtId="0" fontId="13" fillId="0" borderId="0">
      <alignment vertical="center"/>
      <protection/>
    </xf>
    <xf numFmtId="0" fontId="16" fillId="2" borderId="0" applyNumberFormat="0" applyBorder="0" applyAlignment="0" applyProtection="0"/>
    <xf numFmtId="0" fontId="13" fillId="0" borderId="0">
      <alignment vertical="center"/>
      <protection/>
    </xf>
    <xf numFmtId="0" fontId="19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40" fillId="10" borderId="3" applyNumberFormat="0" applyAlignment="0" applyProtection="0"/>
    <xf numFmtId="0" fontId="7" fillId="0" borderId="0">
      <alignment vertical="center"/>
      <protection/>
    </xf>
    <xf numFmtId="0" fontId="40" fillId="10" borderId="3" applyNumberFormat="0" applyAlignment="0" applyProtection="0"/>
    <xf numFmtId="0" fontId="7" fillId="0" borderId="0">
      <alignment vertical="center"/>
      <protection/>
    </xf>
    <xf numFmtId="0" fontId="40" fillId="10" borderId="3" applyNumberFormat="0" applyAlignment="0" applyProtection="0"/>
    <xf numFmtId="0" fontId="7" fillId="0" borderId="0">
      <alignment vertical="center"/>
      <protection/>
    </xf>
    <xf numFmtId="0" fontId="40" fillId="10" borderId="3" applyNumberFormat="0" applyAlignment="0" applyProtection="0"/>
    <xf numFmtId="0" fontId="7" fillId="0" borderId="0">
      <alignment vertical="center"/>
      <protection/>
    </xf>
    <xf numFmtId="0" fontId="40" fillId="10" borderId="3" applyNumberFormat="0" applyAlignment="0" applyProtection="0"/>
    <xf numFmtId="0" fontId="7" fillId="0" borderId="0">
      <alignment vertical="center"/>
      <protection/>
    </xf>
    <xf numFmtId="0" fontId="16" fillId="3" borderId="0" applyNumberFormat="0" applyBorder="0" applyAlignment="0" applyProtection="0"/>
    <xf numFmtId="0" fontId="40" fillId="10" borderId="3" applyNumberFormat="0" applyAlignment="0" applyProtection="0"/>
    <xf numFmtId="0" fontId="7" fillId="0" borderId="0">
      <alignment vertical="center"/>
      <protection/>
    </xf>
    <xf numFmtId="41" fontId="19" fillId="0" borderId="0" applyFont="0" applyFill="0" applyBorder="0" applyAlignment="0" applyProtection="0"/>
    <xf numFmtId="0" fontId="40" fillId="10" borderId="3" applyNumberFormat="0" applyAlignment="0" applyProtection="0"/>
    <xf numFmtId="0" fontId="7" fillId="0" borderId="0">
      <alignment vertical="center"/>
      <protection/>
    </xf>
    <xf numFmtId="44" fontId="19" fillId="0" borderId="0" applyFont="0" applyFill="0" applyBorder="0" applyAlignment="0" applyProtection="0"/>
    <xf numFmtId="0" fontId="40" fillId="10" borderId="3" applyNumberFormat="0" applyAlignment="0" applyProtection="0"/>
    <xf numFmtId="0" fontId="7" fillId="0" borderId="0">
      <alignment vertical="center"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 vertical="center"/>
      <protection/>
    </xf>
    <xf numFmtId="0" fontId="13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72" fillId="0" borderId="0" applyNumberFormat="0" applyFill="0" applyBorder="0" applyAlignment="0" applyProtection="0"/>
    <xf numFmtId="0" fontId="2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7" fillId="0" borderId="0">
      <alignment vertical="center"/>
      <protection/>
    </xf>
    <xf numFmtId="0" fontId="69" fillId="61" borderId="2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19" fillId="0" borderId="0" applyFont="0" applyFill="0" applyBorder="0" applyAlignment="0" applyProtection="0"/>
    <xf numFmtId="0" fontId="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201" fontId="71" fillId="0" borderId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1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41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13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7" fillId="0" borderId="0">
      <alignment vertical="center"/>
      <protection/>
    </xf>
    <xf numFmtId="0" fontId="14" fillId="2" borderId="0" applyNumberFormat="0" applyBorder="0" applyAlignment="0" applyProtection="0"/>
    <xf numFmtId="44" fontId="19" fillId="0" borderId="0" applyFont="0" applyFill="0" applyBorder="0" applyAlignment="0" applyProtection="0"/>
    <xf numFmtId="0" fontId="7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7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1" fontId="13" fillId="0" borderId="5" applyFill="0" applyProtection="0">
      <alignment horizontal="center"/>
    </xf>
    <xf numFmtId="0" fontId="4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7" fillId="3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0" borderId="0">
      <alignment vertical="center"/>
      <protection/>
    </xf>
    <xf numFmtId="0" fontId="16" fillId="2" borderId="0" applyNumberFormat="0" applyBorder="0" applyAlignment="0" applyProtection="0"/>
    <xf numFmtId="0" fontId="19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19" fillId="0" borderId="0" applyFont="0" applyFill="0" applyBorder="0" applyAlignment="0" applyProtection="0"/>
    <xf numFmtId="0" fontId="77" fillId="0" borderId="22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4" fillId="3" borderId="0" applyNumberFormat="0" applyBorder="0" applyAlignment="0" applyProtection="0"/>
    <xf numFmtId="0" fontId="17" fillId="54" borderId="0" applyNumberFormat="0" applyBorder="0" applyAlignment="0" applyProtection="0"/>
    <xf numFmtId="0" fontId="84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73" borderId="0" applyNumberFormat="0" applyBorder="0" applyAlignment="0" applyProtection="0"/>
    <xf numFmtId="0" fontId="41" fillId="3" borderId="0" applyNumberFormat="0" applyBorder="0" applyAlignment="0" applyProtection="0"/>
    <xf numFmtId="0" fontId="32" fillId="73" borderId="0" applyNumberFormat="0" applyBorder="0" applyAlignment="0" applyProtection="0"/>
    <xf numFmtId="0" fontId="17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85" fillId="0" borderId="25" applyNumberFormat="0" applyFill="0" applyAlignment="0" applyProtection="0"/>
    <xf numFmtId="0" fontId="69" fillId="61" borderId="2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54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7" fillId="26" borderId="15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7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200" fontId="3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69" fillId="61" borderId="21" applyNumberFormat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184" fontId="1" fillId="0" borderId="2">
      <alignment vertical="center"/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9" fillId="26" borderId="3" applyNumberFormat="0" applyAlignment="0" applyProtection="0"/>
    <xf numFmtId="0" fontId="59" fillId="26" borderId="3" applyNumberFormat="0" applyAlignment="0" applyProtection="0"/>
    <xf numFmtId="0" fontId="59" fillId="26" borderId="3" applyNumberFormat="0" applyAlignment="0" applyProtection="0"/>
    <xf numFmtId="0" fontId="59" fillId="26" borderId="3" applyNumberFormat="0" applyAlignment="0" applyProtection="0"/>
    <xf numFmtId="0" fontId="59" fillId="26" borderId="3" applyNumberFormat="0" applyAlignment="0" applyProtection="0"/>
    <xf numFmtId="0" fontId="43" fillId="0" borderId="0">
      <alignment/>
      <protection/>
    </xf>
    <xf numFmtId="0" fontId="69" fillId="61" borderId="2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184" fontId="1" fillId="0" borderId="2">
      <alignment vertical="center"/>
      <protection locked="0"/>
    </xf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alignment/>
      <protection/>
    </xf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6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3" fillId="0" borderId="24" applyNumberFormat="0" applyFill="0" applyProtection="0">
      <alignment horizontal="left"/>
    </xf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" fontId="13" fillId="0" borderId="5" applyFill="0" applyProtection="0">
      <alignment horizont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19" fillId="0" borderId="0">
      <alignment vertical="center"/>
      <protection/>
    </xf>
    <xf numFmtId="0" fontId="38" fillId="0" borderId="0">
      <alignment/>
      <protection/>
    </xf>
    <xf numFmtId="184" fontId="1" fillId="0" borderId="2">
      <alignment vertical="center"/>
      <protection locked="0"/>
    </xf>
    <xf numFmtId="184" fontId="1" fillId="0" borderId="2">
      <alignment vertical="center"/>
      <protection locked="0"/>
    </xf>
    <xf numFmtId="184" fontId="1" fillId="0" borderId="2">
      <alignment vertical="center"/>
      <protection locked="0"/>
    </xf>
    <xf numFmtId="0" fontId="22" fillId="0" borderId="0">
      <alignment vertical="top"/>
      <protection/>
    </xf>
    <xf numFmtId="0" fontId="64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9" fillId="60" borderId="20" applyNumberFormat="0" applyFont="0" applyAlignment="0" applyProtection="0"/>
    <xf numFmtId="38" fontId="96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2" xfId="508" applyFont="1" applyFill="1" applyBorder="1" applyAlignment="1">
      <alignment horizontal="center" vertical="center" wrapText="1"/>
      <protection/>
    </xf>
    <xf numFmtId="205" fontId="3" fillId="76" borderId="2" xfId="508" applyNumberFormat="1" applyFont="1" applyFill="1" applyBorder="1" applyAlignment="1">
      <alignment horizontal="center" vertical="center" wrapText="1"/>
      <protection/>
    </xf>
    <xf numFmtId="0" fontId="4" fillId="77" borderId="2" xfId="982" applyFont="1" applyFill="1" applyBorder="1" applyAlignment="1">
      <alignment horizontal="center" vertical="center"/>
      <protection/>
    </xf>
    <xf numFmtId="0" fontId="124" fillId="77" borderId="2" xfId="0" applyFont="1" applyFill="1" applyBorder="1" applyAlignment="1">
      <alignment vertical="center"/>
    </xf>
    <xf numFmtId="0" fontId="125" fillId="77" borderId="2" xfId="0" applyFont="1" applyFill="1" applyBorder="1" applyAlignment="1">
      <alignment vertical="center"/>
    </xf>
    <xf numFmtId="10" fontId="125" fillId="77" borderId="2" xfId="0" applyNumberFormat="1" applyFont="1" applyFill="1" applyBorder="1" applyAlignment="1">
      <alignment vertical="center"/>
    </xf>
    <xf numFmtId="0" fontId="0" fillId="77" borderId="2" xfId="0" applyFill="1" applyBorder="1" applyAlignment="1">
      <alignment vertical="center"/>
    </xf>
    <xf numFmtId="0" fontId="126" fillId="0" borderId="0" xfId="0" applyFont="1" applyAlignment="1">
      <alignment vertical="center"/>
    </xf>
    <xf numFmtId="0" fontId="3" fillId="76" borderId="2" xfId="889" applyFont="1" applyFill="1" applyBorder="1" applyAlignment="1">
      <alignment horizontal="center" vertical="center" wrapText="1"/>
      <protection/>
    </xf>
    <xf numFmtId="0" fontId="8" fillId="77" borderId="2" xfId="1166" applyFont="1" applyFill="1" applyBorder="1" applyAlignment="1">
      <alignment horizontal="left" vertical="center" wrapText="1"/>
      <protection/>
    </xf>
    <xf numFmtId="0" fontId="126" fillId="75" borderId="0" xfId="0" applyFont="1" applyFill="1" applyAlignment="1">
      <alignment vertical="center"/>
    </xf>
    <xf numFmtId="0" fontId="0" fillId="7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4" fillId="0" borderId="2" xfId="0" applyFont="1" applyFill="1" applyBorder="1" applyAlignment="1">
      <alignment vertical="center"/>
    </xf>
    <xf numFmtId="0" fontId="125" fillId="0" borderId="2" xfId="0" applyFont="1" applyFill="1" applyBorder="1" applyAlignment="1">
      <alignment vertical="center"/>
    </xf>
    <xf numFmtId="10" fontId="125" fillId="0" borderId="2" xfId="0" applyNumberFormat="1" applyFont="1" applyFill="1" applyBorder="1" applyAlignment="1">
      <alignment vertical="center"/>
    </xf>
    <xf numFmtId="0" fontId="125" fillId="77" borderId="2" xfId="0" applyFont="1" applyFill="1" applyBorder="1" applyAlignment="1">
      <alignment vertical="center"/>
    </xf>
    <xf numFmtId="0" fontId="127" fillId="77" borderId="2" xfId="1166" applyFont="1" applyFill="1" applyBorder="1" applyAlignment="1">
      <alignment horizontal="left" vertical="center" wrapText="1"/>
      <protection/>
    </xf>
    <xf numFmtId="0" fontId="125" fillId="0" borderId="2" xfId="0" applyFont="1" applyFill="1" applyBorder="1" applyAlignment="1">
      <alignment vertical="center"/>
    </xf>
    <xf numFmtId="0" fontId="8" fillId="0" borderId="2" xfId="1166" applyFont="1" applyFill="1" applyBorder="1" applyAlignment="1">
      <alignment horizontal="left" vertical="center" wrapText="1"/>
      <protection/>
    </xf>
    <xf numFmtId="0" fontId="126" fillId="0" borderId="0" xfId="0" applyFont="1" applyFill="1" applyAlignment="1">
      <alignment vertical="center"/>
    </xf>
    <xf numFmtId="0" fontId="126" fillId="77" borderId="0" xfId="0" applyFont="1" applyFill="1" applyAlignment="1">
      <alignment vertical="center"/>
    </xf>
  </cellXfs>
  <cellStyles count="1946">
    <cellStyle name="Normal" xfId="0"/>
    <cellStyle name="Currency [0]" xfId="15"/>
    <cellStyle name="好_银行账户情况表_2010年12月 2" xfId="16"/>
    <cellStyle name="好_高中教师人数（教育厅1.6日提供） 2" xfId="17"/>
    <cellStyle name="好_~5676413 2" xfId="18"/>
    <cellStyle name="Currency" xfId="19"/>
    <cellStyle name="好_05玉溪" xfId="20"/>
    <cellStyle name="常规 39" xfId="21"/>
    <cellStyle name="差_奖励补助测算7.23 2" xfId="22"/>
    <cellStyle name="输入" xfId="23"/>
    <cellStyle name="20% - 强调文字颜色 3 2 3 3" xfId="24"/>
    <cellStyle name="20% - 强调文字颜色 3" xfId="25"/>
    <cellStyle name="差_已标价的工程量清单 2" xfId="26"/>
    <cellStyle name="数字 3 2" xfId="27"/>
    <cellStyle name="40% - Accent1 4 3" xfId="28"/>
    <cellStyle name="Comma [0]" xfId="29"/>
    <cellStyle name="常规 3 4 3" xfId="30"/>
    <cellStyle name="Accent2 - 40%" xfId="31"/>
    <cellStyle name="40% - 强调文字颜色 3" xfId="32"/>
    <cellStyle name="常规 31 2" xfId="33"/>
    <cellStyle name="常规 26 2" xfId="34"/>
    <cellStyle name="Input 2" xfId="35"/>
    <cellStyle name="差" xfId="36"/>
    <cellStyle name="常规 7 3" xfId="37"/>
    <cellStyle name="Comma" xfId="38"/>
    <cellStyle name="差_2006年水利统计指标统计表 2" xfId="39"/>
    <cellStyle name="t_Book1 3" xfId="40"/>
    <cellStyle name="常规 12 2 3" xfId="41"/>
    <cellStyle name="60% - 强调文字颜色 3" xfId="42"/>
    <cellStyle name="_Book1_Book1 2" xfId="43"/>
    <cellStyle name="差_奖励补助测算5.23新" xfId="44"/>
    <cellStyle name="Comma [0] 3" xfId="45"/>
    <cellStyle name="Accent2 - 60%" xfId="46"/>
    <cellStyle name="日期" xfId="47"/>
    <cellStyle name="Hyperlink" xfId="48"/>
    <cellStyle name="Percent" xfId="49"/>
    <cellStyle name="差_地方配套按人均增幅控制8.30xl 2" xfId="50"/>
    <cellStyle name="强调文字颜色 3 2 3 2" xfId="51"/>
    <cellStyle name="Followed Hyperlink" xfId="52"/>
    <cellStyle name="差_Book1 2" xfId="53"/>
    <cellStyle name="好_地方配套按人均增幅控制8.31（调整结案率后）xl 2" xfId="54"/>
    <cellStyle name="60% - 强调文字颜色 4 2 2 2" xfId="55"/>
    <cellStyle name="_ET_STYLE_NoName_00__Sheet3" xfId="56"/>
    <cellStyle name="20% - Accent4 4" xfId="57"/>
    <cellStyle name="注释" xfId="58"/>
    <cellStyle name="常规 12 2 2" xfId="59"/>
    <cellStyle name="60% - 强调文字颜色 2" xfId="60"/>
    <cellStyle name="差_教师绩效工资测算表（离退休按各地上报数测算）2009年1月1日" xfId="61"/>
    <cellStyle name="差_2007年政法部门业务指标" xfId="62"/>
    <cellStyle name="标题 4" xfId="63"/>
    <cellStyle name="常规 4 4 3" xfId="64"/>
    <cellStyle name="常规 6 5" xfId="65"/>
    <cellStyle name="警告文本" xfId="66"/>
    <cellStyle name="差_奖励补助测算5.22测试" xfId="67"/>
    <cellStyle name="标题" xfId="68"/>
    <cellStyle name="20% - Accent4 3 2" xfId="69"/>
    <cellStyle name="强调文字颜色 1 2 3" xfId="70"/>
    <cellStyle name="60% - 强调文字颜色 2 2 2" xfId="71"/>
    <cellStyle name="解释性文本" xfId="72"/>
    <cellStyle name="标题 1" xfId="73"/>
    <cellStyle name="百分比 4" xfId="74"/>
    <cellStyle name="20% - Accent5 2 3" xfId="75"/>
    <cellStyle name="差_奖励补助测算5.22测试 2" xfId="76"/>
    <cellStyle name="标题 2" xfId="77"/>
    <cellStyle name="60% - 强调文字颜色 2 2 2 2" xfId="78"/>
    <cellStyle name="60% - 强调文字颜色 1" xfId="79"/>
    <cellStyle name="Accent6 2" xfId="80"/>
    <cellStyle name="20% - 强调文字颜色 5 2 3 3" xfId="81"/>
    <cellStyle name="60% - 强调文字颜色 2 2 2 3" xfId="82"/>
    <cellStyle name="标题 3" xfId="83"/>
    <cellStyle name="60% - 强调文字颜色 4" xfId="84"/>
    <cellStyle name="_Book1_Book1 3" xfId="85"/>
    <cellStyle name="差_2009年一般性转移支付标准工资 2" xfId="86"/>
    <cellStyle name="20% - Accent2 3 2" xfId="87"/>
    <cellStyle name="40% - Accent1 4" xfId="88"/>
    <cellStyle name="输出" xfId="89"/>
    <cellStyle name="计算 2 3 3" xfId="90"/>
    <cellStyle name="计算" xfId="91"/>
    <cellStyle name="检查单元格" xfId="92"/>
    <cellStyle name="_ET_STYLE_NoName_00__县公司" xfId="93"/>
    <cellStyle name="20% - Accent1 3 3" xfId="94"/>
    <cellStyle name="40% - 强调文字颜色 4 2" xfId="95"/>
    <cellStyle name="40% - Accent6 2 3" xfId="96"/>
    <cellStyle name="好_2009年一般性转移支付标准工资_地方配套按人均增幅控制8.30一般预算平均增幅、人均可用财力平均增幅两次控制、社会治安系数调整、案件数调整xl" xfId="97"/>
    <cellStyle name="20% - 强调文字颜色 6" xfId="98"/>
    <cellStyle name="Currency [0]" xfId="99"/>
    <cellStyle name="40% - Accent5 4 2" xfId="100"/>
    <cellStyle name="好_三季度－表二" xfId="101"/>
    <cellStyle name="40% - 强调文字颜色 4 2 3 3" xfId="102"/>
    <cellStyle name="常规 2 2 2 5" xfId="103"/>
    <cellStyle name="强调文字颜色 2" xfId="104"/>
    <cellStyle name="差_教育厅提供义务教育及高中教师人数（2009年1月6日）" xfId="105"/>
    <cellStyle name="链接单元格" xfId="106"/>
    <cellStyle name="差_Book2" xfId="107"/>
    <cellStyle name="汇总" xfId="108"/>
    <cellStyle name="20% - Accent6 3 3" xfId="109"/>
    <cellStyle name="强调文字颜色 3 2 4" xfId="110"/>
    <cellStyle name="适中 2 5" xfId="111"/>
    <cellStyle name="60% - 强调文字颜色 4 2 3" xfId="112"/>
    <cellStyle name="差 2 3 2" xfId="113"/>
    <cellStyle name="好" xfId="114"/>
    <cellStyle name="Heading 3" xfId="115"/>
    <cellStyle name="20% - Accent3 2" xfId="116"/>
    <cellStyle name="适中" xfId="117"/>
    <cellStyle name="60% - 强调文字颜色 3 2 3 2" xfId="118"/>
    <cellStyle name="好_第一部分：综合全 3 3" xfId="119"/>
    <cellStyle name="20% - 强调文字颜色 5" xfId="120"/>
    <cellStyle name="40% - Accent6 2 2" xfId="121"/>
    <cellStyle name="40% - 强调文字颜色 4 2 3 2" xfId="122"/>
    <cellStyle name="常规 2 2 2 4" xfId="123"/>
    <cellStyle name="强调文字颜色 1" xfId="124"/>
    <cellStyle name="20% - 强调文字颜色 1" xfId="125"/>
    <cellStyle name="40% - 强调文字颜色 1" xfId="126"/>
    <cellStyle name="标题 5 4" xfId="127"/>
    <cellStyle name="好_第一部分：综合全 4" xfId="128"/>
    <cellStyle name="40% - Accent1 4 2" xfId="129"/>
    <cellStyle name="输出 2" xfId="130"/>
    <cellStyle name="20% - 强调文字颜色 2" xfId="131"/>
    <cellStyle name="40% - 强调文字颜色 2" xfId="132"/>
    <cellStyle name="常规 2 2 2 6" xfId="133"/>
    <cellStyle name="强调文字颜色 3" xfId="134"/>
    <cellStyle name="40% - Accent5 4 3" xfId="135"/>
    <cellStyle name="Accent2 - 40% 2" xfId="136"/>
    <cellStyle name="千位分隔[0] 2" xfId="137"/>
    <cellStyle name="PSChar" xfId="138"/>
    <cellStyle name="常规 2 2 2 7" xfId="139"/>
    <cellStyle name="强调文字颜色 4" xfId="140"/>
    <cellStyle name="好_第一部分：综合全 3 2" xfId="141"/>
    <cellStyle name="20% - 强调文字颜色 4" xfId="142"/>
    <cellStyle name="40% - 强调文字颜色 4" xfId="143"/>
    <cellStyle name="常规 2 2 2 8" xfId="144"/>
    <cellStyle name="强调文字颜色 5" xfId="145"/>
    <cellStyle name="60% - 强调文字颜色 5 2 2 2" xfId="146"/>
    <cellStyle name="40% - 强调文字颜色 5" xfId="147"/>
    <cellStyle name="60% - 强调文字颜色 5" xfId="148"/>
    <cellStyle name="差_2006年全省财力计算表（中央、决算）" xfId="149"/>
    <cellStyle name="强调文字颜色 6" xfId="150"/>
    <cellStyle name="20% - Accent3 2 2" xfId="151"/>
    <cellStyle name="40% - 强调文字颜色 6" xfId="152"/>
    <cellStyle name="Heading 3 2" xfId="153"/>
    <cellStyle name="_弱电系统设备配置报价清单" xfId="154"/>
    <cellStyle name="0,0&#13;&#10;NA&#13;&#10;" xfId="155"/>
    <cellStyle name="强调文字颜色 4 2 3 3" xfId="156"/>
    <cellStyle name="60% - 强调文字颜色 5 2 2 3" xfId="157"/>
    <cellStyle name="适中 2" xfId="158"/>
    <cellStyle name="差_2009年一般性转移支付标准工资_奖励补助测算7.25 (version 1) (version 1) 2" xfId="159"/>
    <cellStyle name="60% - 强调文字颜色 6" xfId="160"/>
    <cellStyle name="40% - Accent2 3 2" xfId="161"/>
    <cellStyle name="差_检验表（调整后）" xfId="162"/>
    <cellStyle name=" 1 2" xfId="163"/>
    <cellStyle name="_Book1_1" xfId="164"/>
    <cellStyle name="20% - 强调文字颜色 4 2 2 2" xfId="165"/>
    <cellStyle name="_20100326高清市院遂宁检察院1080P配置清单26日改" xfId="166"/>
    <cellStyle name="40% - 强调文字颜色 4 2 5" xfId="167"/>
    <cellStyle name="常规 25 3" xfId="168"/>
    <cellStyle name=" 1 3" xfId="169"/>
    <cellStyle name="20% - 强调文字颜色 5 2 2 2" xfId="170"/>
    <cellStyle name="差_下半年禁毒办案经费分配2544.3万元" xfId="171"/>
    <cellStyle name="?鹎%U龡&amp;H?_x0008__x001C__x001C_?_x0007__x0001__x0001_ 2" xfId="172"/>
    <cellStyle name="?鹎%U龡&amp;H?_x0008__x001C__x001C_?_x0007__x0001__x0001_" xfId="173"/>
    <cellStyle name="20% - Accent5 6" xfId="174"/>
    <cellStyle name="差_530623_2006年县级财政报表附表 2" xfId="175"/>
    <cellStyle name="PSHeading 2" xfId="176"/>
    <cellStyle name="no dec" xfId="177"/>
    <cellStyle name="_0号变更表统一" xfId="178"/>
    <cellStyle name="20% - Accent6 2 3" xfId="179"/>
    <cellStyle name=" 1" xfId="180"/>
    <cellStyle name="40% - Accent1 2 2" xfId="181"/>
    <cellStyle name="差_银行账户情况表_2010年12月 2" xfId="182"/>
    <cellStyle name="no dec 2" xfId="183"/>
    <cellStyle name="_0号变更表统一 2" xfId="184"/>
    <cellStyle name="百分比 3 3 2" xfId="185"/>
    <cellStyle name="好_2009年一般性转移支付标准工资_奖励补助测算7.25 (version 1) (version 1)" xfId="186"/>
    <cellStyle name="好_县级基础数据 3 3" xfId="187"/>
    <cellStyle name="no dec 3" xfId="188"/>
    <cellStyle name="_0号变更表统一 3" xfId="189"/>
    <cellStyle name="差_下半年禁毒办案经费分配2544.3万元 2 2" xfId="190"/>
    <cellStyle name="_20100326高清市院遂宁检察院1080P配置清单26日改 2" xfId="191"/>
    <cellStyle name="40% - 强调文字颜色 6 2 5" xfId="192"/>
    <cellStyle name="差_雅红" xfId="193"/>
    <cellStyle name="好_下半年禁毒办案经费分配2544.3万元 5" xfId="194"/>
    <cellStyle name="小数 3 2" xfId="195"/>
    <cellStyle name="_Book1 2" xfId="196"/>
    <cellStyle name="好_2008年县级公安保障标准落实奖励经费分配测算 3" xfId="197"/>
    <cellStyle name="_20100326高清市院遂宁检察院1080P配置清单26日改 3" xfId="198"/>
    <cellStyle name="_Book1" xfId="199"/>
    <cellStyle name="常规 2 7 2" xfId="200"/>
    <cellStyle name="40% - Accent5 6" xfId="201"/>
    <cellStyle name="_Book1 3" xfId="202"/>
    <cellStyle name="好_2008年县级公安保障标准落实奖励经费分配测算 4" xfId="203"/>
    <cellStyle name="20% - 强调文字颜色 5 2 2" xfId="204"/>
    <cellStyle name="标题 3 2 2 3" xfId="205"/>
    <cellStyle name="_Book1_1 2" xfId="206"/>
    <cellStyle name="40% - Accent1" xfId="207"/>
    <cellStyle name="好_汇总-县级财政报表附表 2" xfId="208"/>
    <cellStyle name="40% - Accent3 3 3" xfId="209"/>
    <cellStyle name="常规 3 2 2 2" xfId="210"/>
    <cellStyle name="_Book1_1 3" xfId="211"/>
    <cellStyle name="40% - Accent2" xfId="212"/>
    <cellStyle name="_Book1_2" xfId="213"/>
    <cellStyle name="20% - 强调文字颜色 4 2 2 3" xfId="214"/>
    <cellStyle name="好_云南农村义务教育统计表 2" xfId="215"/>
    <cellStyle name="Accent2 - 20%" xfId="216"/>
    <cellStyle name="常规 3 2 3" xfId="217"/>
    <cellStyle name="标题 3 2 3 3" xfId="218"/>
    <cellStyle name="_Book1_2 2" xfId="219"/>
    <cellStyle name="40% - Accent3 4 3" xfId="220"/>
    <cellStyle name="Accent2 - 20% 2" xfId="221"/>
    <cellStyle name="_Book1_2 3" xfId="222"/>
    <cellStyle name="_Book1_3" xfId="223"/>
    <cellStyle name="超级链接 2" xfId="224"/>
    <cellStyle name="_Book1_3 2" xfId="225"/>
    <cellStyle name="_Book1_3 2 2" xfId="226"/>
    <cellStyle name="Explanatory Text 2" xfId="227"/>
    <cellStyle name="_Book1_3 2 3" xfId="228"/>
    <cellStyle name="好_地方配套按人均增幅控制8.30一般预算平均增幅、人均可用财力平均增幅两次控制、社会治安系数调整、案件数调整xl" xfId="229"/>
    <cellStyle name="_Book1_3 3" xfId="230"/>
    <cellStyle name="Linked Cells" xfId="231"/>
    <cellStyle name="_Book1_3 3 2" xfId="232"/>
    <cellStyle name="40% - Accent1 2 3" xfId="233"/>
    <cellStyle name="_Book1_3 3 3" xfId="234"/>
    <cellStyle name="_Book1_3 4" xfId="235"/>
    <cellStyle name="_Book1_3 5" xfId="236"/>
    <cellStyle name="常规 3 4 2 3 2" xfId="237"/>
    <cellStyle name="_Book1_4" xfId="238"/>
    <cellStyle name="Heading 2" xfId="239"/>
    <cellStyle name="常规 9 2 4 3" xfId="240"/>
    <cellStyle name="20% - 强调文字颜色 3 2" xfId="241"/>
    <cellStyle name="_Book1_4 2" xfId="242"/>
    <cellStyle name="常规 5_Book1" xfId="243"/>
    <cellStyle name="Heading 2 2" xfId="244"/>
    <cellStyle name="强调文字颜色 4 2 2 3" xfId="245"/>
    <cellStyle name="20% - 强调文字颜色 3 2 2" xfId="246"/>
    <cellStyle name="差_2009年一般性转移支付标准工资_奖励补助测算5.23新" xfId="247"/>
    <cellStyle name="_Book1_4 3" xfId="248"/>
    <cellStyle name="20% - 强调文字颜色 3 2 3" xfId="249"/>
    <cellStyle name="_Book1_Book1" xfId="250"/>
    <cellStyle name="差_2006年分析表 2 2" xfId="251"/>
    <cellStyle name="_ET_STYLE_NoName_00_" xfId="252"/>
    <cellStyle name="_ET_STYLE_NoName_00_ 2" xfId="253"/>
    <cellStyle name="常规 6 3" xfId="254"/>
    <cellStyle name="好_财政供养人员" xfId="255"/>
    <cellStyle name="标题 4 2 2 2" xfId="256"/>
    <cellStyle name="20% - Accent4 4 3" xfId="257"/>
    <cellStyle name="千位分隔 3 2 2" xfId="258"/>
    <cellStyle name="_ET_STYLE_NoName_00__Sheet3 3" xfId="259"/>
    <cellStyle name="_ET_STYLE_NoName_00_ 3" xfId="260"/>
    <cellStyle name="常规 4 4 2" xfId="261"/>
    <cellStyle name="常规 6 4" xfId="262"/>
    <cellStyle name="_ET_STYLE_NoName_00__Book1" xfId="263"/>
    <cellStyle name="_ET_STYLE_NoName_00__附4、旬报 2" xfId="264"/>
    <cellStyle name="40% - 强调文字颜色 1 2 2 2" xfId="265"/>
    <cellStyle name="差_2006年分析表 5" xfId="266"/>
    <cellStyle name="_ET_STYLE_NoName_00__县公司 3" xfId="267"/>
    <cellStyle name="_ET_STYLE_NoName_00__Book1 2" xfId="268"/>
    <cellStyle name="差_教师绩效工资测算表（离退休按各地上报数测算）2009年1月1日 5" xfId="269"/>
    <cellStyle name="40% - 强调文字颜色 4 2 3" xfId="270"/>
    <cellStyle name="好_城建部门 4" xfId="271"/>
    <cellStyle name="_ET_STYLE_NoName_00__Book1 3" xfId="272"/>
    <cellStyle name="40% - 强调文字颜色 4 2 4" xfId="273"/>
    <cellStyle name="常规 25 2" xfId="274"/>
    <cellStyle name="常规 30 2" xfId="275"/>
    <cellStyle name="好_城建部门 5" xfId="276"/>
    <cellStyle name="_ET_STYLE_NoName_00__Book1_1" xfId="277"/>
    <cellStyle name="常规 2 3 3 2" xfId="278"/>
    <cellStyle name="_ET_STYLE_NoName_00__Book1_1 2" xfId="279"/>
    <cellStyle name="差_2006年在职人员情况" xfId="280"/>
    <cellStyle name="_ET_STYLE_NoName_00__Book1_1 3" xfId="281"/>
    <cellStyle name="_ET_STYLE_NoName_00__Book1_1_县公司" xfId="282"/>
    <cellStyle name="20% - 强调文字颜色 4 2 5" xfId="283"/>
    <cellStyle name="Header1" xfId="284"/>
    <cellStyle name="好_建行" xfId="285"/>
    <cellStyle name="强调文字颜色 5 2 2" xfId="286"/>
    <cellStyle name="Accent4_公安安全支出补充表5.14" xfId="287"/>
    <cellStyle name="_ET_STYLE_NoName_00__Book1_1_县公司 2" xfId="288"/>
    <cellStyle name="差_附件22：施工形象月报" xfId="289"/>
    <cellStyle name="Header2" xfId="290"/>
    <cellStyle name="强调文字颜色 5 2 3" xfId="291"/>
    <cellStyle name="_ET_STYLE_NoName_00__Book1_1_县公司 3" xfId="292"/>
    <cellStyle name="60% - 强调文字颜色 6 2 2" xfId="293"/>
    <cellStyle name="常规 3 5 3" xfId="294"/>
    <cellStyle name="好_2007年人员分部门统计表 2" xfId="295"/>
    <cellStyle name="百分比 3 2 2" xfId="296"/>
    <cellStyle name="_ET_STYLE_NoName_00__云南水利电力有限公司 3" xfId="297"/>
    <cellStyle name="好_县级基础数据 2 3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_ET_STYLE_NoName_00__Book1_1_银行账户情况表_2010年12月 3" xfId="302"/>
    <cellStyle name="好_文体广播部门 2 2" xfId="303"/>
    <cellStyle name="好_云南农村义务教育统计表" xfId="304"/>
    <cellStyle name="Accent5 - 20%" xfId="305"/>
    <cellStyle name="_ET_STYLE_NoName_00__Book1_2" xfId="306"/>
    <cellStyle name="20% - Accent1 2 2" xfId="307"/>
    <cellStyle name="Accent5 - 20% 2" xfId="308"/>
    <cellStyle name="差_义务教育阶段教职工人数（教育厅提供最终）" xfId="309"/>
    <cellStyle name="好_教师绩效工资测算表（离退休按各地上报数测算）2009年1月1日 3" xfId="310"/>
    <cellStyle name="_ET_STYLE_NoName_00__Book1_2 2" xfId="311"/>
    <cellStyle name="comma-d" xfId="312"/>
    <cellStyle name="_ET_STYLE_NoName_00__Book1_2 3" xfId="313"/>
    <cellStyle name="20% - Accent1 2 3" xfId="314"/>
    <cellStyle name="计算 2 2" xfId="315"/>
    <cellStyle name="_ET_STYLE_NoName_00__Book1_3" xfId="316"/>
    <cellStyle name="40% - 强调文字颜色 3 2" xfId="317"/>
    <cellStyle name="_ET_STYLE_NoName_00__Book1_3 2" xfId="318"/>
    <cellStyle name="40% - 强调文字颜色 3 2 2" xfId="319"/>
    <cellStyle name="好_2009年一般性转移支付标准工资_地方配套按人均增幅控制8.31（调整结案率后）xl" xfId="320"/>
    <cellStyle name="_ET_STYLE_NoName_00__Book1_3 2 2" xfId="321"/>
    <cellStyle name="_ET_STYLE_NoName_00__Book1_3 4" xfId="322"/>
    <cellStyle name="40% - 强调文字颜色 3 2 2 2" xfId="323"/>
    <cellStyle name="40% - 强调文字颜色 3 2 4" xfId="324"/>
    <cellStyle name="差_三季度－表二" xfId="325"/>
    <cellStyle name="好_2009年一般性转移支付标准工资_地方配套按人均增幅控制8.31（调整结案率后）xl 2" xfId="326"/>
    <cellStyle name="_ET_STYLE_NoName_00__Book1_3 2 3" xfId="327"/>
    <cellStyle name="_ET_STYLE_NoName_00__Book1_3 5" xfId="328"/>
    <cellStyle name="40% - 强调文字颜色 3 2 2 3" xfId="329"/>
    <cellStyle name="40% - 强调文字颜色 3 2 5" xfId="330"/>
    <cellStyle name="好_雅红 2" xfId="331"/>
    <cellStyle name="_ET_STYLE_NoName_00__Book1_3 3" xfId="332"/>
    <cellStyle name="40% - 强调文字颜色 3 2 3" xfId="333"/>
    <cellStyle name="_ET_STYLE_NoName_00__Book1_3 3 2" xfId="334"/>
    <cellStyle name="40% - 强调文字颜色 3 2 3 2" xfId="335"/>
    <cellStyle name="常规 27" xfId="336"/>
    <cellStyle name="常规 32" xfId="337"/>
    <cellStyle name="_ET_STYLE_NoName_00__Book1_3 3 3" xfId="338"/>
    <cellStyle name="40% - 强调文字颜色 3 2 3 3" xfId="339"/>
    <cellStyle name="常规 28" xfId="340"/>
    <cellStyle name="常规 33" xfId="341"/>
    <cellStyle name="HEADING1 3" xfId="342"/>
    <cellStyle name="_ET_STYLE_NoName_00__Book1_县公司" xfId="343"/>
    <cellStyle name="Dezimal [0]_laroux" xfId="344"/>
    <cellStyle name="_ET_STYLE_NoName_00__Book1_县公司 2" xfId="345"/>
    <cellStyle name="_ET_STYLE_NoName_00__Book1_县公司 3" xfId="346"/>
    <cellStyle name="差_丽江汇总" xfId="347"/>
    <cellStyle name="_ET_STYLE_NoName_00__Book1_银行账户情况表_2010年12月" xfId="348"/>
    <cellStyle name="差_2007年检察院案件数 2" xfId="349"/>
    <cellStyle name="Accent3 2" xfId="350"/>
    <cellStyle name="_ET_STYLE_NoName_00__Book1_银行账户情况表_2010年12月 2" xfId="351"/>
    <cellStyle name="_ET_STYLE_NoName_00__Book1_银行账户情况表_2010年12月 3" xfId="352"/>
    <cellStyle name="差_云南省2008年中小学教师人数统计表 3 2" xfId="353"/>
    <cellStyle name="好_隧道" xfId="354"/>
    <cellStyle name="_ET_STYLE_NoName_00__Sheet1" xfId="355"/>
    <cellStyle name="20% - Accent4 2" xfId="356"/>
    <cellStyle name="_ET_STYLE_NoName_00__Sheet1 2" xfId="357"/>
    <cellStyle name="好_检验表 3 3" xfId="358"/>
    <cellStyle name="20% - Accent4 2 2" xfId="359"/>
    <cellStyle name="_ET_STYLE_NoName_00__Sheet1 3" xfId="360"/>
    <cellStyle name="好_云南省2008年转移支付测算——州市本级考核部分及政策性测算" xfId="361"/>
    <cellStyle name="20% - Accent4 2 3" xfId="362"/>
    <cellStyle name="_ET_STYLE_NoName_00__Sheet3 2" xfId="363"/>
    <cellStyle name="20% - Accent4 4 2" xfId="364"/>
    <cellStyle name="好_地方配套按人均增幅控制8.30xl" xfId="365"/>
    <cellStyle name="PSChar 2" xfId="366"/>
    <cellStyle name="_ET_STYLE_NoName_00__东雅代表处12月份月报" xfId="367"/>
    <cellStyle name="60% - Accent5" xfId="368"/>
    <cellStyle name="强调文字颜色 4 2" xfId="369"/>
    <cellStyle name="_ET_STYLE_NoName_00__东雅代表处12月份月报 2" xfId="370"/>
    <cellStyle name="60% - Accent5 2" xfId="371"/>
    <cellStyle name="强调文字颜色 4 2 2" xfId="372"/>
    <cellStyle name="40% - Accent3 6" xfId="373"/>
    <cellStyle name="60% - 强调文字颜色 1 2 2 3" xfId="374"/>
    <cellStyle name="_ET_STYLE_NoName_00__东雅代表处12月份月报 3" xfId="375"/>
    <cellStyle name="强调文字颜色 4 2 3" xfId="376"/>
    <cellStyle name="60% - 强调文字颜色 5 2 2" xfId="377"/>
    <cellStyle name="_ET_STYLE_NoName_00__附4、旬报" xfId="378"/>
    <cellStyle name="40% - 强调文字颜色 1 2 2" xfId="379"/>
    <cellStyle name="40% - 强调文字颜色 6 2 2 3" xfId="380"/>
    <cellStyle name="差_指标四 2" xfId="381"/>
    <cellStyle name="常规 5 7" xfId="382"/>
    <cellStyle name="好_下半年禁毒办案经费分配2544.3万元 2 3" xfId="383"/>
    <cellStyle name="_ET_STYLE_NoName_00__附4、旬报 3" xfId="384"/>
    <cellStyle name="40% - 强调文字颜色 1 2 2 3" xfId="385"/>
    <cellStyle name="Note 6" xfId="386"/>
    <cellStyle name="_ET_STYLE_NoName_00__附件22：施工形象月报" xfId="387"/>
    <cellStyle name="常规 10 3" xfId="388"/>
    <cellStyle name="_Sheet1 3" xfId="389"/>
    <cellStyle name="_ET_STYLE_NoName_00__附件22：施工形象月报 2" xfId="390"/>
    <cellStyle name="_ET_STYLE_NoName_00__附件22：施工形象月报 3" xfId="391"/>
    <cellStyle name="差_奖励补助测算7.25 (version 1) (version 1)" xfId="392"/>
    <cellStyle name="_ET_STYLE_NoName_00__建行" xfId="393"/>
    <cellStyle name="差_Book1_银行账户情况表_2010年12月 2" xfId="394"/>
    <cellStyle name="20% - Accent6 4" xfId="395"/>
    <cellStyle name="40% - 强调文字颜色 5 2 2" xfId="396"/>
    <cellStyle name="好 2 3 2" xfId="397"/>
    <cellStyle name="好_2006年分析表 2" xfId="398"/>
    <cellStyle name="好_Book1_县公司 2" xfId="399"/>
    <cellStyle name="差_奖励补助测算7.25 (version 1) (version 1) 2" xfId="400"/>
    <cellStyle name="Check Cell" xfId="401"/>
    <cellStyle name="_ET_STYLE_NoName_00__建行 2" xfId="402"/>
    <cellStyle name="常规 15" xfId="403"/>
    <cellStyle name="常规 20" xfId="404"/>
    <cellStyle name="Input Cells 3" xfId="405"/>
    <cellStyle name="20% - Accent6 4 2" xfId="406"/>
    <cellStyle name="40% - 强调文字颜色 5 2 2 2" xfId="407"/>
    <cellStyle name="好_2006年分析表 2 2" xfId="408"/>
    <cellStyle name="_ET_STYLE_NoName_00__建行 3" xfId="409"/>
    <cellStyle name="常规 16" xfId="410"/>
    <cellStyle name="常规 21" xfId="411"/>
    <cellStyle name="检查单元格 2 2 2" xfId="412"/>
    <cellStyle name="差_第一部分：综合全 2" xfId="413"/>
    <cellStyle name="20% - Accent6 4 3" xfId="414"/>
    <cellStyle name="40% - 强调文字颜色 5 2 2 3" xfId="415"/>
    <cellStyle name="好_2006年分析表 2 3" xfId="416"/>
    <cellStyle name="PSDec" xfId="417"/>
    <cellStyle name="差_2006年分析表 4" xfId="418"/>
    <cellStyle name="Linked Cell" xfId="419"/>
    <cellStyle name="_ET_STYLE_NoName_00__县公司 2" xfId="420"/>
    <cellStyle name="差_隧道" xfId="421"/>
    <cellStyle name="归盒啦_95" xfId="422"/>
    <cellStyle name="差_教师绩效工资测算表（离退休按各地上报数测算）2009年1月1日 4" xfId="423"/>
    <cellStyle name="40% - 强调文字颜色 4 2 2" xfId="424"/>
    <cellStyle name="好_城建部门 3" xfId="425"/>
    <cellStyle name="_ET_STYLE_NoName_00__银行账户情况表_2010年12月" xfId="426"/>
    <cellStyle name="Accent6 - 20%" xfId="427"/>
    <cellStyle name="40% - Accent6 6" xfId="428"/>
    <cellStyle name="_ET_STYLE_NoName_00__银行账户情况表_2010年12月 2" xfId="429"/>
    <cellStyle name="差_Book1_县公司" xfId="430"/>
    <cellStyle name="常规 2 8 2 3" xfId="431"/>
    <cellStyle name="输入 2 2 3" xfId="432"/>
    <cellStyle name="_ET_STYLE_NoName_00__银行账户情况表_2010年12月 3" xfId="433"/>
    <cellStyle name="20% - 强调文字颜色 6 2 2" xfId="434"/>
    <cellStyle name="_ET_STYLE_NoName_00__云南水利电力有限公司" xfId="435"/>
    <cellStyle name="好_县级基础数据 2" xfId="436"/>
    <cellStyle name="20% - Accent6 2 2" xfId="437"/>
    <cellStyle name="差_业务工作量指标 2" xfId="438"/>
    <cellStyle name="_ET_STYLE_NoName_00__云南水利电力有限公司 2" xfId="439"/>
    <cellStyle name="好_县级基础数据 2 2" xfId="440"/>
    <cellStyle name="百分比 3 6" xfId="441"/>
    <cellStyle name="常规 16 2" xfId="442"/>
    <cellStyle name="常规 21 2" xfId="443"/>
    <cellStyle name="_Sheet1" xfId="444"/>
    <cellStyle name="差_下半年禁毒办案经费分配2544.3万元 5" xfId="445"/>
    <cellStyle name="_Sheet1 2" xfId="446"/>
    <cellStyle name="_东雅代表处12月份月报 3" xfId="447"/>
    <cellStyle name="_本部汇总 2" xfId="448"/>
    <cellStyle name="20% - 强调文字颜色 3 2 5" xfId="449"/>
    <cellStyle name="_本部汇总 3" xfId="450"/>
    <cellStyle name="_东雅代表处12月份月报" xfId="451"/>
    <cellStyle name="借出原因" xfId="452"/>
    <cellStyle name="_东雅代表处12月份月报 2" xfId="453"/>
    <cellStyle name="解释性文本 2 5" xfId="454"/>
    <cellStyle name="_南方电网" xfId="455"/>
    <cellStyle name="_南方电网 2" xfId="456"/>
    <cellStyle name="_南方电网 3" xfId="457"/>
    <cellStyle name="标题 2 2 4" xfId="458"/>
    <cellStyle name="_弱电系统设备配置报价清单 2" xfId="459"/>
    <cellStyle name="0,0&#13;&#10;NA&#13;&#10; 2" xfId="460"/>
    <cellStyle name="40% - 强调文字颜色 6 2" xfId="461"/>
    <cellStyle name="好_下半年禁毒办案经费分配2544.3万元" xfId="462"/>
    <cellStyle name="标题 2 2 5" xfId="463"/>
    <cellStyle name="_弱电系统设备配置报价清单 3" xfId="464"/>
    <cellStyle name="0,0&#13;&#10;NA&#13;&#10; 3" xfId="465"/>
    <cellStyle name="常规 2 8 4 2" xfId="466"/>
    <cellStyle name="标题 1 2 5" xfId="467"/>
    <cellStyle name="20% - 强调文字颜色 3 2 2 3" xfId="468"/>
    <cellStyle name="20% - Accent1" xfId="469"/>
    <cellStyle name="Accent1 - 20%" xfId="470"/>
    <cellStyle name="强调文字颜色 2 2 2" xfId="471"/>
    <cellStyle name="20% - Accent1 2" xfId="472"/>
    <cellStyle name="Accent1 - 20% 2" xfId="473"/>
    <cellStyle name="强调文字颜色 2 2 2 2" xfId="474"/>
    <cellStyle name="20% - Accent1 3" xfId="475"/>
    <cellStyle name="强调文字颜色 2 2 2 3" xfId="476"/>
    <cellStyle name="6mal 2" xfId="477"/>
    <cellStyle name="好_教育厅提供义务教育及高中教师人数（2009年1月6日）" xfId="478"/>
    <cellStyle name="20% - Accent1 3 2" xfId="479"/>
    <cellStyle name="20% - Accent1 4" xfId="480"/>
    <cellStyle name="6mal 3" xfId="481"/>
    <cellStyle name="20% - Accent1 4 2" xfId="482"/>
    <cellStyle name="20% - Accent1 4 3" xfId="483"/>
    <cellStyle name="差_Book1_银行账户情况表_2010年12月" xfId="484"/>
    <cellStyle name="40% - 强调文字颜色 5 2" xfId="485"/>
    <cellStyle name="好 2 3" xfId="486"/>
    <cellStyle name="好_2006年分析表" xfId="487"/>
    <cellStyle name="好_Book1_县公司" xfId="488"/>
    <cellStyle name="20% - Accent1 5" xfId="489"/>
    <cellStyle name="好_检验表（调整后） 2" xfId="490"/>
    <cellStyle name="20% - Accent1 6" xfId="491"/>
    <cellStyle name="好_检验表（调整后） 3" xfId="492"/>
    <cellStyle name="40% - Accent3 2" xfId="493"/>
    <cellStyle name="20% - Accent2" xfId="494"/>
    <cellStyle name="20% - Accent5 3 2" xfId="495"/>
    <cellStyle name="强调文字颜色 2 2 3" xfId="496"/>
    <cellStyle name="60% - 强调文字颜色 3 2 2" xfId="497"/>
    <cellStyle name="20% - Accent2 2" xfId="498"/>
    <cellStyle name="强调文字颜色 2 2 3 2" xfId="499"/>
    <cellStyle name="60% - 强调文字颜色 3 2 2 2" xfId="500"/>
    <cellStyle name="差_0502通海县" xfId="501"/>
    <cellStyle name="20% - Accent2 2 2" xfId="502"/>
    <cellStyle name="常规 35" xfId="503"/>
    <cellStyle name="常规 40" xfId="504"/>
    <cellStyle name="百分比 2 2 3 2" xfId="505"/>
    <cellStyle name="20% - Accent2 2 3" xfId="506"/>
    <cellStyle name="常规 36" xfId="507"/>
    <cellStyle name="常规 41" xfId="508"/>
    <cellStyle name="差_2009年一般性转移支付标准工资" xfId="509"/>
    <cellStyle name="20% - Accent2 3" xfId="510"/>
    <cellStyle name="强调文字颜色 2 2 3 3" xfId="511"/>
    <cellStyle name="60% - 强调文字颜色 3 2 2 3" xfId="512"/>
    <cellStyle name="百分比 2 2 4 2" xfId="513"/>
    <cellStyle name="20% - Accent2 3 3" xfId="514"/>
    <cellStyle name="40% - Accent1 5" xfId="515"/>
    <cellStyle name="20% - Accent2 4" xfId="516"/>
    <cellStyle name="20% - Accent2 4 2" xfId="517"/>
    <cellStyle name="40% - Accent2 4" xfId="518"/>
    <cellStyle name="20% - Accent2 4 3" xfId="519"/>
    <cellStyle name="40% - Accent2 5" xfId="520"/>
    <cellStyle name="差_530629_2006年县级财政报表附表" xfId="521"/>
    <cellStyle name="20% - Accent2 5" xfId="522"/>
    <cellStyle name="20% - 强调文字颜色 2 2 2 2" xfId="523"/>
    <cellStyle name="20% - Accent2 6" xfId="524"/>
    <cellStyle name="40% - Accent4 2" xfId="525"/>
    <cellStyle name="20% - 强调文字颜色 2 2 2 3" xfId="526"/>
    <cellStyle name="Normal - Style1 2" xfId="527"/>
    <cellStyle name="60% - 强调文字颜色 3 2 3" xfId="528"/>
    <cellStyle name="Dollar (zero dec) 2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20% - Accent3 3" xfId="536"/>
    <cellStyle name="商品名称" xfId="537"/>
    <cellStyle name="Heading 4" xfId="538"/>
    <cellStyle name="60% - 强调文字颜色 5 2 3 3" xfId="539"/>
    <cellStyle name="60% - 强调文字颜色 1 2 2" xfId="540"/>
    <cellStyle name="百分比 2 2 6" xfId="541"/>
    <cellStyle name="20% - Accent3 3 2" xfId="542"/>
    <cellStyle name="商品名称 2" xfId="543"/>
    <cellStyle name="Heading 4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强调文字颜色 2 2 3 2" xfId="554"/>
    <cellStyle name="20% - Accent3 5" xfId="555"/>
    <cellStyle name="警告文本 2 2" xfId="556"/>
    <cellStyle name="40% - Accent5 2" xfId="557"/>
    <cellStyle name="20% - 强调文字颜色 2 2 3 3" xfId="558"/>
    <cellStyle name="差_指标五 2 2" xfId="559"/>
    <cellStyle name="20% - Accent3 6" xfId="560"/>
    <cellStyle name="Black 2" xfId="561"/>
    <cellStyle name="60% - 强调文字颜色 3 2 4" xfId="562"/>
    <cellStyle name="60% - 强调文字颜色 2 2 3 2" xfId="563"/>
    <cellStyle name="常规 5 3 2" xfId="564"/>
    <cellStyle name="Dollar (zero dec) 3" xfId="565"/>
    <cellStyle name="强调文字颜色 2 2 5" xfId="566"/>
    <cellStyle name="20% - Accent4" xfId="567"/>
    <cellStyle name="Accent6 - 60% 2" xfId="568"/>
    <cellStyle name="60% - 强调文字颜色 2 2" xfId="569"/>
    <cellStyle name="20% - Accent4 3" xfId="570"/>
    <cellStyle name="60% - 强调文字颜色 2 2 3" xfId="571"/>
    <cellStyle name="强调文字颜色 1 2 4" xfId="572"/>
    <cellStyle name="20% - Accent4 3 3" xfId="573"/>
    <cellStyle name="Accent6 - 60%" xfId="574"/>
    <cellStyle name="20% - Accent4 5" xfId="575"/>
    <cellStyle name="差_1003牟定县 2" xfId="576"/>
    <cellStyle name="40% - Accent6 2" xfId="577"/>
    <cellStyle name="差_指标五 3 2" xfId="578"/>
    <cellStyle name="20% - Accent4 6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好 2 2 2" xfId="589"/>
    <cellStyle name="20% - Accent5 4" xfId="590"/>
    <cellStyle name="Accent5 - 40% 2" xfId="591"/>
    <cellStyle name="20% - Accent5 4 2" xfId="592"/>
    <cellStyle name="HEADING1" xfId="593"/>
    <cellStyle name="好_2009年一般性转移支付标准工资_奖励补助测算5.23新 2" xfId="594"/>
    <cellStyle name="HEADING2" xfId="595"/>
    <cellStyle name="20% - Accent5 4 3" xfId="596"/>
    <cellStyle name="差_地方配套按人均增幅控制8.31（调整结案率后）xl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60% - 强调文字颜色 4 2" xfId="604"/>
    <cellStyle name="Neutral" xfId="605"/>
    <cellStyle name="20% - Accent6 3" xfId="606"/>
    <cellStyle name="60% - 强调文字颜色 4 2 2" xfId="607"/>
    <cellStyle name="常规 2 8 4 3" xfId="608"/>
    <cellStyle name="Neutral 2" xfId="609"/>
    <cellStyle name="好_地方配套按人均增幅控制8.31（调整结案率后）xl" xfId="610"/>
    <cellStyle name="差_Book1" xfId="611"/>
    <cellStyle name="适中 2 4" xfId="612"/>
    <cellStyle name="强调文字颜色 3 2 3" xfId="613"/>
    <cellStyle name="20% - Accent6 3 2" xfId="614"/>
    <cellStyle name="差_地方配套按人均增幅控制8.30xl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20% - 强调文字颜色 1 2" xfId="624"/>
    <cellStyle name="t_HVAC Equipment (3)_Book1" xfId="625"/>
    <cellStyle name="好_指标五 3 3" xfId="626"/>
    <cellStyle name="常规 9 2 2 3" xfId="627"/>
    <cellStyle name="差_奖励补助测算5.24冯铸" xfId="628"/>
    <cellStyle name="20% - 强调文字颜色 1 2 2" xfId="629"/>
    <cellStyle name="t_HVAC Equipment (3)_Book1 2" xfId="630"/>
    <cellStyle name="差_奖励补助测算5.24冯铸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常规 2 3_Book1" xfId="648"/>
    <cellStyle name="40% - Accent6 4 2" xfId="649"/>
    <cellStyle name="20% - 强调文字颜色 1 2 4" xfId="650"/>
    <cellStyle name="60% - 强调文字颜色 6 2 2 2" xfId="651"/>
    <cellStyle name="40% - Accent6 4 3" xfId="652"/>
    <cellStyle name="20% - 强调文字颜色 1 2 5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强调 2 2" xfId="658"/>
    <cellStyle name="20% - 强调文字颜色 2 2 4" xfId="659"/>
    <cellStyle name="百分比 2 2 2 3" xfId="660"/>
    <cellStyle name="千分位_ 白土" xfId="661"/>
    <cellStyle name="60% - Accent1 2" xfId="662"/>
    <cellStyle name="差_1003牟定县" xfId="663"/>
    <cellStyle name="20% - 强调文字颜色 2 2 5" xfId="664"/>
    <cellStyle name="日期 2" xfId="665"/>
    <cellStyle name="Accent2 - 60% 2" xfId="666"/>
    <cellStyle name="差_奖励补助测算5.23新 2" xfId="667"/>
    <cellStyle name="20% - 强调文字颜色 3 2 2 2" xfId="668"/>
    <cellStyle name="标题 1 2 4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20% - 强调文字颜色 4 2" xfId="674"/>
    <cellStyle name="args.style 3" xfId="675"/>
    <cellStyle name="Mon閠aire_!!!GO" xfId="676"/>
    <cellStyle name="20% - 强调文字颜色 4 2 2" xfId="677"/>
    <cellStyle name="20% - 强调文字颜色 4 2 3" xfId="678"/>
    <cellStyle name="Accent6 - 40%" xfId="679"/>
    <cellStyle name="60% - 强调文字颜色 1 2 4" xfId="680"/>
    <cellStyle name="20% - 强调文字颜色 4 2 3 2" xfId="681"/>
    <cellStyle name="Accent6 - 40%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Accent3 - 20%" xfId="691"/>
    <cellStyle name="好_2009年一般性转移支付标准工资_~5676413 2" xfId="692"/>
    <cellStyle name="Accent5 2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20% - 强调文字颜色 6 2 2 3" xfId="709"/>
    <cellStyle name="百分比 2 2 2" xfId="710"/>
    <cellStyle name="20% - 强调文字颜色 6 2 3" xfId="711"/>
    <cellStyle name="20% - 强调文字颜色 6 2 3 2" xfId="712"/>
    <cellStyle name="20% - 强调文字颜色 6 2 3 3" xfId="713"/>
    <cellStyle name="常规 2 14" xfId="714"/>
    <cellStyle name="百分比 2 3 2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奖励补助测算5.22测试 2" xfId="721"/>
    <cellStyle name="常规 2 2 2 2 2 2" xfId="722"/>
    <cellStyle name="40% - Accent1 3" xfId="723"/>
    <cellStyle name="好_00省级(打印)" xfId="724"/>
    <cellStyle name="标题1" xfId="725"/>
    <cellStyle name="差_不用软件计算9.1不考虑经费管理评价xl 2" xfId="726"/>
    <cellStyle name="40% - Accent1 3 2" xfId="727"/>
    <cellStyle name="数字 2 2" xfId="728"/>
    <cellStyle name="40% - Accent1 3 3" xfId="729"/>
    <cellStyle name="60% - Accent3 2" xfId="730"/>
    <cellStyle name="Bad" xfId="731"/>
    <cellStyle name="40% - Accent1 6" xfId="732"/>
    <cellStyle name="Input_Book1" xfId="733"/>
    <cellStyle name="百分比 2 2 4 3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60% - Accent4 2" xfId="744"/>
    <cellStyle name="per.style 2" xfId="745"/>
    <cellStyle name="分级显示行_1_13区汇总" xfId="746"/>
    <cellStyle name="40% - Accent2 6" xfId="747"/>
    <cellStyle name="差_汇总-县级财政报表附表" xfId="748"/>
    <cellStyle name="好_2006年分析表 3 2" xfId="749"/>
    <cellStyle name="40% - 强调文字颜色 5 2 3 2" xfId="750"/>
    <cellStyle name="40% - Accent3" xfId="751"/>
    <cellStyle name="40% - Accent3 2 2" xfId="752"/>
    <cellStyle name="40% - Accent3 2 3" xfId="753"/>
    <cellStyle name="好_检验表（调整后） 3 3" xfId="754"/>
    <cellStyle name="Currency1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4" xfId="768"/>
    <cellStyle name="40% - Accent4 2 2" xfId="769"/>
    <cellStyle name="40% - Accent4 2 3" xfId="770"/>
    <cellStyle name="60% - 强调文字颜色 1 2 3 2" xfId="771"/>
    <cellStyle name="40% - Accent4 5" xfId="772"/>
    <cellStyle name="差_地方配套按人均增幅控制8.30一般预算平均增幅、人均可用财力平均增幅两次控制、社会治安系数调整、案件数调整xl 2" xfId="773"/>
    <cellStyle name="40% - Accent4 3" xfId="774"/>
    <cellStyle name="Normal - Style1 3" xfId="775"/>
    <cellStyle name="样式 1 2" xfId="776"/>
    <cellStyle name="警告文本 2 4" xfId="777"/>
    <cellStyle name="40% - Accent5 4" xfId="778"/>
    <cellStyle name="40% - Accent4 3 2" xfId="779"/>
    <cellStyle name="样式 1 3" xfId="780"/>
    <cellStyle name="警告文本 2 5" xfId="781"/>
    <cellStyle name="40% - Accent5 5" xfId="782"/>
    <cellStyle name="好_文体广播部门" xfId="783"/>
    <cellStyle name="40% - Accent4 3 3" xfId="784"/>
    <cellStyle name="40% - Accent6 4" xfId="785"/>
    <cellStyle name="40% - Accent4 4 2" xfId="786"/>
    <cellStyle name="40% - Accent6 5" xfId="787"/>
    <cellStyle name="常规 3 3 3 2" xfId="788"/>
    <cellStyle name="40% - Accent4 4 3" xfId="789"/>
    <cellStyle name="差_2008云南省分县市中小学教职工统计表（教育厅提供）" xfId="790"/>
    <cellStyle name="60% - 强调文字颜色 1 2 3 3" xfId="791"/>
    <cellStyle name="40% - Accent4 6" xfId="792"/>
    <cellStyle name="好_检验表 2" xfId="793"/>
    <cellStyle name="60% - Accent6 2" xfId="794"/>
    <cellStyle name="t 2" xfId="795"/>
    <cellStyle name="警告文本 2" xfId="796"/>
    <cellStyle name="常规 6 5 2" xfId="797"/>
    <cellStyle name="40% - Accent5" xfId="798"/>
    <cellStyle name="检查单元格 2 3 3" xfId="799"/>
    <cellStyle name="好_奖励补助测算5.23新 2" xfId="800"/>
    <cellStyle name="差_指标五 2" xfId="801"/>
    <cellStyle name="Black" xfId="802"/>
    <cellStyle name="Accent3_公安安全支出补充表5.14" xfId="803"/>
    <cellStyle name="差_教师绩效工资测算表（离退休按各地上报数测算）2009年1月1日 3 3" xfId="804"/>
    <cellStyle name="警告文本 2 2 2" xfId="805"/>
    <cellStyle name="汇总 2 2 3" xfId="806"/>
    <cellStyle name="40% - Accent5 2 2" xfId="807"/>
    <cellStyle name="差_2006年分析表 3 3" xfId="808"/>
    <cellStyle name="警告文本 2 2 3" xfId="809"/>
    <cellStyle name="40% - Accent5 2 3" xfId="810"/>
    <cellStyle name="Input [yellow] 2" xfId="811"/>
    <cellStyle name="警告文本 2 3" xfId="812"/>
    <cellStyle name="40% - Accent5 3" xfId="813"/>
    <cellStyle name="常规 9_Book1" xfId="814"/>
    <cellStyle name="差_指标五 2 3" xfId="815"/>
    <cellStyle name="Black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40% - 强调文字颜色 1 2 3 2" xfId="839"/>
    <cellStyle name="差_建行" xfId="840"/>
    <cellStyle name="40% - 强调文字颜色 1 2 3 3" xfId="841"/>
    <cellStyle name="40% - 强调文字颜色 1 2 4" xfId="842"/>
    <cellStyle name="Accent1_公安安全支出补充表5.14" xfId="843"/>
    <cellStyle name="Percent [2]" xfId="844"/>
    <cellStyle name="40% - 强调文字颜色 1 2 5" xfId="845"/>
    <cellStyle name="标题 2 2 2 2" xfId="846"/>
    <cellStyle name="40% - 强调文字颜色 2 2 2 2" xfId="847"/>
    <cellStyle name="60% - 强调文字颜色 5 2" xfId="848"/>
    <cellStyle name="40% - 强调文字颜色 2 2 2 3" xfId="849"/>
    <cellStyle name="差_2006年全省财力计算表（中央、决算） 2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40% - 强调文字颜色 2 2 5" xfId="856"/>
    <cellStyle name="好_教师绩效工资测算表（离退休按各地上报数测算）2009年1月1日 3 3" xfId="857"/>
    <cellStyle name="常规 11 2" xfId="858"/>
    <cellStyle name="差_财政供养人员 2" xfId="859"/>
    <cellStyle name="好_城建部门 3 2" xfId="860"/>
    <cellStyle name="40% - 强调文字颜色 4 2 2 2" xfId="861"/>
    <cellStyle name="差_第一部分：综合全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60% - Accent2" xfId="884"/>
    <cellStyle name="强调 3" xfId="885"/>
    <cellStyle name="Title 2" xfId="886"/>
    <cellStyle name="60% - Accent2 2" xfId="887"/>
    <cellStyle name="强调 3 2" xfId="888"/>
    <cellStyle name="常规 42" xfId="889"/>
    <cellStyle name="常规 37" xfId="890"/>
    <cellStyle name="百分比 2 2 3 3" xfId="891"/>
    <cellStyle name="Title 3" xfId="892"/>
    <cellStyle name="60% - Accent3" xfId="893"/>
    <cellStyle name="差_~5676413 2" xfId="894"/>
    <cellStyle name="60% - Accent4" xfId="895"/>
    <cellStyle name="Hyperlink_AheadBehind.xls Chart 23" xfId="896"/>
    <cellStyle name="per.style" xfId="897"/>
    <cellStyle name="差_云南省2008年转移支付测算——州市本级考核部分及政策性测算 2" xfId="898"/>
    <cellStyle name="Title 4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60% - 强调文字颜色 2 2 5" xfId="905"/>
    <cellStyle name="常规 5 5" xfId="906"/>
    <cellStyle name="差_2009年一般性转移支付标准工资_~5676413 2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60% - 强调文字颜色 5 2 3 2" xfId="915"/>
    <cellStyle name="百分比 2 2 5" xfId="916"/>
    <cellStyle name="好_Book1_1" xfId="917"/>
    <cellStyle name="常规 3 2_Book1" xfId="918"/>
    <cellStyle name="60% - 强调文字颜色 5 2 4" xfId="919"/>
    <cellStyle name="解释性文本 2 2 2" xfId="920"/>
    <cellStyle name="好_Book1_2" xfId="921"/>
    <cellStyle name="60% - 强调文字颜色 5 2 5" xfId="922"/>
    <cellStyle name="千位分隔 3" xfId="923"/>
    <cellStyle name="标题 4 2" xfId="924"/>
    <cellStyle name="差_2007年政法部门业务指标 2" xfId="925"/>
    <cellStyle name="差_教师绩效工资测算表（离退休按各地上报数测算）2009年1月1日 2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PSSpacer 3" xfId="958"/>
    <cellStyle name="Accent4 - 40%" xfId="959"/>
    <cellStyle name="差_检验表（调整后） 3 2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Accent4 2" xfId="968"/>
    <cellStyle name="好_2008年县级公安保障标准落实奖励经费分配测算 3 3" xfId="969"/>
    <cellStyle name="Accent6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args.style" xfId="984"/>
    <cellStyle name="常规 9 2 5" xfId="985"/>
    <cellStyle name="标题 2 2 3 2" xfId="986"/>
    <cellStyle name="Calc Currency (0) 3" xfId="987"/>
    <cellStyle name="args.style 2" xfId="988"/>
    <cellStyle name="Title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Comma_!!!GO" xfId="1013"/>
    <cellStyle name="百分比 2 4 3" xfId="1014"/>
    <cellStyle name="comma-d 2" xfId="1015"/>
    <cellStyle name="Currency [0] 2" xfId="1016"/>
    <cellStyle name="Currency [0] 3" xfId="1017"/>
    <cellStyle name="差_城建部门 3 2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常规 2 3 4 2" xfId="1024"/>
    <cellStyle name="Currency1 3" xfId="1025"/>
    <cellStyle name="t_HVAC Equipment (3) 2" xfId="1026"/>
    <cellStyle name="差_00省级(定稿)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Fixed 3" xfId="1040"/>
    <cellStyle name="常规 3 2 2" xfId="1041"/>
    <cellStyle name="Followed Hyperlink_AheadBehind.xls Chart 23" xfId="1042"/>
    <cellStyle name="好_基础数据分析" xfId="1043"/>
    <cellStyle name="差_第一部分：综合全 2 2" xfId="1044"/>
    <cellStyle name="PSDec 2" xfId="1045"/>
    <cellStyle name="Good" xfId="1046"/>
    <cellStyle name="常规 10" xfId="1047"/>
    <cellStyle name="Note 5" xfId="1048"/>
    <cellStyle name="Good 2" xfId="1049"/>
    <cellStyle name="常规 10 2" xfId="1050"/>
    <cellStyle name="好_M01-2(州市补助收入)" xfId="1051"/>
    <cellStyle name="好_教师绩效工资测算表（离退休按各地上报数测算）2009年1月1日 2 3" xfId="1052"/>
    <cellStyle name="Grey" xfId="1053"/>
    <cellStyle name="百分比 2 7" xfId="1054"/>
    <cellStyle name="常规 15 3" xfId="1055"/>
    <cellStyle name="常规 20 3" xfId="1056"/>
    <cellStyle name="Grey 2" xfId="1057"/>
    <cellStyle name="Grey 3" xfId="1058"/>
    <cellStyle name="好_检验表（调整后） 2 2" xfId="1059"/>
    <cellStyle name="Header1 2" xfId="1060"/>
    <cellStyle name="好_建行 2" xfId="1061"/>
    <cellStyle name="强调文字颜色 5 2 2 2" xfId="1062"/>
    <cellStyle name="Header1 3" xfId="1063"/>
    <cellStyle name="强调文字颜色 5 2 2 3" xfId="1064"/>
    <cellStyle name="差_附件22：施工形象月报 2" xfId="1065"/>
    <cellStyle name="Header2 2" xfId="1066"/>
    <cellStyle name="强调文字颜色 5 2 3 2" xfId="1067"/>
    <cellStyle name="Header2 3" xfId="1068"/>
    <cellStyle name="强调文字颜色 5 2 3 3" xfId="1069"/>
    <cellStyle name="差_2009年一般性转移支付标准工资_不用软件计算9.1不考虑经费管理评价xl 2" xfId="1070"/>
    <cellStyle name="Heading 1" xfId="1071"/>
    <cellStyle name="常规 9 2 4 2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HEADING2 3" xfId="1077"/>
    <cellStyle name="好_0502通海县 2" xfId="1078"/>
    <cellStyle name="Input" xfId="1079"/>
    <cellStyle name="差_Book1_2 2" xfId="1080"/>
    <cellStyle name="Input [yellow]" xfId="1081"/>
    <cellStyle name="好_2009年一般性转移支付标准工资_不用软件计算9.1不考虑经费管理评价xl 2" xfId="1082"/>
    <cellStyle name="差_第五部分(才淼、饶永宏）" xfId="1083"/>
    <cellStyle name="Input [yellow] 3" xfId="1084"/>
    <cellStyle name="Input Cells" xfId="1085"/>
    <cellStyle name="Input Cells 2" xfId="1086"/>
    <cellStyle name="Linked Cell 2" xfId="1087"/>
    <cellStyle name="差_隧道 2" xfId="1088"/>
    <cellStyle name="Linked Cells 2" xfId="1089"/>
    <cellStyle name="Linked Cells 3" xfId="1090"/>
    <cellStyle name="Valuta_pldt" xfId="1091"/>
    <cellStyle name="Millares [0]_96 Risk" xfId="1092"/>
    <cellStyle name="差_奖励补助测算7.25" xfId="1093"/>
    <cellStyle name="Millares_96 Risk" xfId="1094"/>
    <cellStyle name="常规 2 2 2 2" xfId="1095"/>
    <cellStyle name="Milliers [0]_!!!GO" xfId="1096"/>
    <cellStyle name="Moneda [0]_96 Risk" xfId="1097"/>
    <cellStyle name="Moneda_96 Risk" xfId="1098"/>
    <cellStyle name="好_云南省2008年中小学教师人数统计表 3" xfId="1099"/>
    <cellStyle name="强调文字颜色 3 2 2 3" xfId="1100"/>
    <cellStyle name="适中 2 3 3" xfId="1101"/>
    <cellStyle name="Mon閠aire [0]_!!!GO" xfId="1102"/>
    <cellStyle name="好_0502通海县" xfId="1103"/>
    <cellStyle name="差_基础数据分析 2" xfId="1104"/>
    <cellStyle name="好_县公司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Norma,_laroux_4_营业在建 (2)_E21" xfId="1111"/>
    <cellStyle name="好_检验表 2 2" xfId="1112"/>
    <cellStyle name="百分比 2 5 2" xfId="1113"/>
    <cellStyle name="差_历年教师人数 3" xfId="1114"/>
    <cellStyle name="Normal_!!!GO" xfId="1115"/>
    <cellStyle name="好_历年教师人数" xfId="1116"/>
    <cellStyle name="Note" xfId="1117"/>
    <cellStyle name="Pourcentage_pldt" xfId="1118"/>
    <cellStyle name="Note 2" xfId="1119"/>
    <cellStyle name="Note 2 2" xfId="1120"/>
    <cellStyle name="Note 2 3" xfId="1121"/>
    <cellStyle name="Note 3" xfId="1122"/>
    <cellStyle name="Note 3 2" xfId="1123"/>
    <cellStyle name="Note 3 3" xfId="1124"/>
    <cellStyle name="Note 4" xfId="1125"/>
    <cellStyle name="好_教师绩效工资测算表（离退休按各地上报数测算）2009年1月1日 2 2" xfId="1126"/>
    <cellStyle name="Note 4 2" xfId="1127"/>
    <cellStyle name="差_财政支出对上级的依赖程度" xfId="1128"/>
    <cellStyle name="常规 2 12" xfId="1129"/>
    <cellStyle name="Note 4 3" xfId="1130"/>
    <cellStyle name="差_城建部门 4" xfId="1131"/>
    <cellStyle name="货币 3 2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差_财政供养人员" xfId="1143"/>
    <cellStyle name="PSDec 3" xfId="1144"/>
    <cellStyle name="常规 11" xfId="1145"/>
    <cellStyle name="差_530623_2006年县级财政报表附表" xfId="1146"/>
    <cellStyle name="PSHeading" xfId="1147"/>
    <cellStyle name="PSHeading 3" xfId="1148"/>
    <cellStyle name="好_地方配套按人均增幅控制8.30xl 2" xfId="1149"/>
    <cellStyle name="PSInt" xfId="1150"/>
    <cellStyle name="常规 2 4" xfId="1151"/>
    <cellStyle name="PSInt 2" xfId="1152"/>
    <cellStyle name="常规 2 4 2" xfId="1153"/>
    <cellStyle name="PSInt 3" xfId="1154"/>
    <cellStyle name="常规 2 4 3" xfId="1155"/>
    <cellStyle name="PSSpacer" xfId="1156"/>
    <cellStyle name="好_财政支出对上级的依赖程度 2 3" xfId="1157"/>
    <cellStyle name="PSSpacer 2" xfId="1158"/>
    <cellStyle name="Red" xfId="1159"/>
    <cellStyle name="Red 2" xfId="1160"/>
    <cellStyle name="Red 3" xfId="1161"/>
    <cellStyle name="差_2008年县级公安保障标准落实奖励经费分配测算" xfId="1162"/>
    <cellStyle name="RowLevel_0" xfId="1163"/>
    <cellStyle name="标题 2 2 3 3" xfId="1164"/>
    <cellStyle name="常规 38 2" xfId="1165"/>
    <cellStyle name="常规 43 2" xfId="1166"/>
    <cellStyle name="常规 9 2 6" xfId="1167"/>
    <cellStyle name="sstot" xfId="1168"/>
    <cellStyle name="Standard_AREAS" xfId="1169"/>
    <cellStyle name="t 3" xfId="1170"/>
    <cellStyle name="好_检验表 3" xfId="1171"/>
    <cellStyle name="t_Book1" xfId="1172"/>
    <cellStyle name="t_Book1 2" xfId="1173"/>
    <cellStyle name="好_第一部分：综合全 2 3" xfId="1174"/>
    <cellStyle name="t_HVAC Equipment (3)" xfId="1175"/>
    <cellStyle name="常规 2 3 4" xfId="1176"/>
    <cellStyle name="t_HVAC Equipment (3) 3" xfId="1177"/>
    <cellStyle name="常规 2 3 4 3" xfId="1178"/>
    <cellStyle name="差_2009年一般性转移支付标准工资_~4190974 2" xfId="1179"/>
    <cellStyle name="Total" xfId="1180"/>
    <cellStyle name="常规 8 8" xfId="1181"/>
    <cellStyle name="Total 2" xfId="1182"/>
    <cellStyle name="Total 3" xfId="1183"/>
    <cellStyle name="标题 1 2 2" xfId="1184"/>
    <cellStyle name="强调文字颜色 3 2 3 3" xfId="1185"/>
    <cellStyle name="Tusental (0)_pldt" xfId="1186"/>
    <cellStyle name="常规 2 2 6 2" xfId="1187"/>
    <cellStyle name="差_05玉溪 2" xfId="1188"/>
    <cellStyle name="표준_0N-HANDLING " xfId="1189"/>
    <cellStyle name="Tusental_pldt" xfId="1190"/>
    <cellStyle name="差_指标五 4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百分比 2 4 2" xfId="1203"/>
    <cellStyle name="差_文体广播部门 5" xfId="1204"/>
    <cellStyle name="百分比 2 5" xfId="1205"/>
    <cellStyle name="百分比 2 5 3" xfId="1206"/>
    <cellStyle name="差_历年教师人数 4" xfId="1207"/>
    <cellStyle name="百分比 3 2" xfId="1208"/>
    <cellStyle name="百分比 3 2 3" xfId="1209"/>
    <cellStyle name="百分比 3 3" xfId="1210"/>
    <cellStyle name="百分比 3 3 3" xfId="1211"/>
    <cellStyle name="好_奖励补助测算7.25 (version 1) (version 1) 2" xfId="1212"/>
    <cellStyle name="编号 2" xfId="1213"/>
    <cellStyle name="百分比 3 4" xfId="1214"/>
    <cellStyle name="百分比 3 4 2" xfId="1215"/>
    <cellStyle name="百分比 3 4 3" xfId="1216"/>
    <cellStyle name="编号 3" xfId="1217"/>
    <cellStyle name="百分比 3 5" xfId="1218"/>
    <cellStyle name="标题 1 2" xfId="1219"/>
    <cellStyle name="好_2007年可用财力 5" xfId="1220"/>
    <cellStyle name="百分比 4 2" xfId="1221"/>
    <cellStyle name="常规 2 2 6" xfId="1222"/>
    <cellStyle name="捠壿_Region Orders (2)" xfId="1223"/>
    <cellStyle name="差 2 5" xfId="1224"/>
    <cellStyle name="编号" xfId="1225"/>
    <cellStyle name="差_第一部分：综合全 5" xfId="1226"/>
    <cellStyle name="标题 1 2 2 2" xfId="1227"/>
    <cellStyle name="数量 3" xfId="1228"/>
    <cellStyle name="标题 1 2 2 3" xfId="1229"/>
    <cellStyle name="计算 2 3 2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标题 2 2 2 3" xfId="1236"/>
    <cellStyle name="常规 37 2" xfId="1237"/>
    <cellStyle name="常规 42 2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标题 3 2 5" xfId="1246"/>
    <cellStyle name="差_云南农村义务教育统计表 2" xfId="1247"/>
    <cellStyle name="差_教师绩效工资测算表（离退休按各地上报数测算）2009年1月1日 2 2" xfId="1248"/>
    <cellStyle name="差_财政支出对上级的依赖程度 3 3" xfId="1249"/>
    <cellStyle name="标题 4 2 2" xfId="1250"/>
    <cellStyle name="千位分隔 3 2" xfId="1251"/>
    <cellStyle name="标题 4 2 2 3" xfId="1252"/>
    <cellStyle name="千位分隔 3 2 3" xfId="1253"/>
    <cellStyle name="差_教师绩效工资测算表（离退休按各地上报数测算）2009年1月1日 2 3" xfId="1254"/>
    <cellStyle name="标题 4 2 3" xfId="1255"/>
    <cellStyle name="千位分隔 3 3" xfId="1256"/>
    <cellStyle name="标题 4 2 3 2" xfId="1257"/>
    <cellStyle name="千位分隔 3 3 2" xfId="1258"/>
    <cellStyle name="标题 4 2 3 3" xfId="1259"/>
    <cellStyle name="千位分隔 3 3 3" xfId="1260"/>
    <cellStyle name="标题 4 2 4" xfId="1261"/>
    <cellStyle name="千位分隔 3 4" xfId="1262"/>
    <cellStyle name="标题 4 2 5" xfId="1263"/>
    <cellStyle name="千位分隔 3 5" xfId="1264"/>
    <cellStyle name="差_城建部门 2 3" xfId="1265"/>
    <cellStyle name="常规 7_Book1" xfId="1266"/>
    <cellStyle name="解释性文本 2 3 2" xfId="1267"/>
    <cellStyle name="标题 5 2" xfId="1268"/>
    <cellStyle name="常规 7 4 3" xfId="1269"/>
    <cellStyle name="好_第一部分：综合全 2" xfId="1270"/>
    <cellStyle name="标题 5 3" xfId="1271"/>
    <cellStyle name="好_第一部分：综合全 3" xfId="1272"/>
    <cellStyle name="表标题" xfId="1273"/>
    <cellStyle name="好_文体广播部门 5" xfId="1274"/>
    <cellStyle name="表标题 2" xfId="1275"/>
    <cellStyle name="部门" xfId="1276"/>
    <cellStyle name="差 2" xfId="1277"/>
    <cellStyle name="常规 2 2 5 3" xfId="1278"/>
    <cellStyle name="差 2 2" xfId="1279"/>
    <cellStyle name="差 2 2 2" xfId="1280"/>
    <cellStyle name="差 2 2 3" xfId="1281"/>
    <cellStyle name="통화 [0]_BOILER-CO1" xfId="1282"/>
    <cellStyle name="差 2 3" xfId="1283"/>
    <cellStyle name="差 2 3 3" xfId="1284"/>
    <cellStyle name="好_丽江汇总" xfId="1285"/>
    <cellStyle name="差 2 4" xfId="1286"/>
    <cellStyle name="差_03昭通 2" xfId="1287"/>
    <cellStyle name="差_~4190974" xfId="1288"/>
    <cellStyle name="差_~4190974 2" xfId="1289"/>
    <cellStyle name="差_00省级(打印) 2" xfId="1290"/>
    <cellStyle name="差_~5676413" xfId="1291"/>
    <cellStyle name="差_00省级(定稿) 2" xfId="1292"/>
    <cellStyle name="差_03昭通" xfId="1293"/>
    <cellStyle name="好_检验表（调整后） 2 3" xfId="1294"/>
    <cellStyle name="好_业务工作量指标 2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差_11大理" xfId="1302"/>
    <cellStyle name="常规 8 5 3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差_2006年在职人员情况 2" xfId="1313"/>
    <cellStyle name="常规 9 2 4" xfId="1314"/>
    <cellStyle name="好_指标五 5" xfId="1315"/>
    <cellStyle name="货币 2 5" xfId="1316"/>
    <cellStyle name="差_2007年可用财力" xfId="1317"/>
    <cellStyle name="差_2007年可用财力 2" xfId="1318"/>
    <cellStyle name="好 2 5" xfId="1319"/>
    <cellStyle name="差_2007年可用财力 2 2" xfId="1320"/>
    <cellStyle name="差_2007年可用财力 2 3" xfId="1321"/>
    <cellStyle name="差_2007年可用财力 3 3" xfId="1322"/>
    <cellStyle name="差_2007年可用财力 4" xfId="1323"/>
    <cellStyle name="好_财政支出对上级的依赖程度 3 3" xfId="1324"/>
    <cellStyle name="注释 2 2" xfId="1325"/>
    <cellStyle name="差_2007年可用财力 5" xfId="1326"/>
    <cellStyle name="差_丽江汇总 2 2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5" xfId="1334"/>
    <cellStyle name="差_2008年县级公安保障标准落实奖励经费分配测算 3 2" xfId="1335"/>
    <cellStyle name="差_城建部门" xfId="1336"/>
    <cellStyle name="差_2008年县级公安保障标准落实奖励经费分配测算 3 3" xfId="1337"/>
    <cellStyle name="差_2008年县级公安保障标准落实奖励经费分配测算 4" xfId="1338"/>
    <cellStyle name="差_2008云南省分县市中小学教职工统计表（教育厅提供） 2" xfId="1339"/>
    <cellStyle name="计算 2 3" xfId="1340"/>
    <cellStyle name="差_2009年一般性转移支付标准工资_~4190974" xfId="1341"/>
    <cellStyle name="好_云南省2008年中小学教师人数统计表 3 3" xfId="1342"/>
    <cellStyle name="差_2009年一般性转移支付标准工资_~5676413" xfId="1343"/>
    <cellStyle name="差_2009年一般性转移支付标准工资_地方配套按人均增幅控制8.30xl" xfId="1344"/>
    <cellStyle name="常规 2 6 2" xfId="1345"/>
    <cellStyle name="差_2009年一般性转移支付标准工资_地方配套按人均增幅控制8.30xl 2" xfId="1346"/>
    <cellStyle name="差_2009年一般性转移支付标准工资_地方配套按人均增幅控制8.30一般预算平均增幅、人均可用财力平均增幅两次控制、社会治安系数调整、案件数调整xl" xfId="1347"/>
    <cellStyle name="好_云南省2008年中小学教师人数统计表" xfId="1348"/>
    <cellStyle name="强调文字颜色 3 2 2" xfId="1349"/>
    <cellStyle name="适中 2 3" xfId="1350"/>
    <cellStyle name="差_2009年一般性转移支付标准工资_地方配套按人均增幅控制8.30一般预算平均增幅、人均可用财力平均增幅两次控制、社会治安系数调整、案件数调整xl 2" xfId="1351"/>
    <cellStyle name="好_云南省2008年中小学教师人数统计表 2" xfId="1352"/>
    <cellStyle name="强调文字颜色 3 2 2 2" xfId="1353"/>
    <cellStyle name="适中 2 3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差_Book1_2" xfId="1370"/>
    <cellStyle name="好_2009年一般性转移支付标准工资_不用软件计算9.1不考虑经费管理评价xl" xfId="1371"/>
    <cellStyle name="差_Book1_县公司 2" xfId="1372"/>
    <cellStyle name="差_Book2 2" xfId="1373"/>
    <cellStyle name="汇总 2" xfId="1374"/>
    <cellStyle name="差_M01-2(州市补助收入)" xfId="1375"/>
    <cellStyle name="差_M01-2(州市补助收入) 2" xfId="1376"/>
    <cellStyle name="差_奖励补助测算7.25 2" xfId="1377"/>
    <cellStyle name="差_不用软件计算9.1不考虑经费管理评价xl" xfId="1378"/>
    <cellStyle name="差_财政支出对上级的依赖程度 2" xfId="1379"/>
    <cellStyle name="常规 2 12 2" xfId="1380"/>
    <cellStyle name="差_财政支出对上级的依赖程度 2 2" xfId="1381"/>
    <cellStyle name="差_财政支出对上级的依赖程度 2 3" xfId="1382"/>
    <cellStyle name="千位分隔 2 2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差_城建部门 5" xfId="1391"/>
    <cellStyle name="货币 3 3" xfId="1392"/>
    <cellStyle name="差_第五部分(才淼、饶永宏） 2" xfId="1393"/>
    <cellStyle name="差_第一部分：综合全 3" xfId="1394"/>
    <cellStyle name="差_第一部分：综合全 3 2" xfId="1395"/>
    <cellStyle name="差_第一部分：综合全 3 3" xfId="1396"/>
    <cellStyle name="好_雅红" xfId="1397"/>
    <cellStyle name="差_第一部分：综合全 4" xfId="1398"/>
    <cellStyle name="差_高中教师人数（教育厅1.6日提供）" xfId="1399"/>
    <cellStyle name="日期 3" xfId="1400"/>
    <cellStyle name="差_汇总" xfId="1401"/>
    <cellStyle name="差_汇总-县级财政报表附表 2" xfId="1402"/>
    <cellStyle name="差_基础数据分析" xfId="1403"/>
    <cellStyle name="好_县公司" xfId="1404"/>
    <cellStyle name="差_检验表 2 3" xfId="1405"/>
    <cellStyle name="差_检验表 3 3" xfId="1406"/>
    <cellStyle name="差_检验表（调整后） 2" xfId="1407"/>
    <cellStyle name="好_县级公安机关公用经费标准奖励测算方案（定稿）" xfId="1408"/>
    <cellStyle name="差_检验表（调整后） 2 2" xfId="1409"/>
    <cellStyle name="好_县级公安机关公用经费标准奖励测算方案（定稿） 2" xfId="1410"/>
    <cellStyle name="差_检验表（调整后） 3" xfId="1411"/>
    <cellStyle name="好_义务教育阶段教职工人数（教育厅提供最终） 2" xfId="1412"/>
    <cellStyle name="差_检验表（调整后） 3 3" xfId="1413"/>
    <cellStyle name="差_检验表（调整后） 4" xfId="1414"/>
    <cellStyle name="差_检验表（调整后） 5" xfId="1415"/>
    <cellStyle name="好_财政支出对上级的依赖程度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差_教育厅提供义务教育及高中教师人数（2009年1月6日） 2" xfId="1421"/>
    <cellStyle name="链接单元格 2" xfId="1422"/>
    <cellStyle name="差_历年教师人数" xfId="1423"/>
    <cellStyle name="差_历年教师人数 2" xfId="1424"/>
    <cellStyle name="差_历年教师人数 2 2" xfId="1425"/>
    <cellStyle name="好_~5676413" xfId="1426"/>
    <cellStyle name="好_高中教师人数（教育厅1.6日提供）" xfId="1427"/>
    <cellStyle name="好_银行账户情况表_2010年12月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差_卫生部门" xfId="1437"/>
    <cellStyle name="好_指标五 2 3" xfId="1438"/>
    <cellStyle name="货币 2 2 3" xfId="1439"/>
    <cellStyle name="链接单元格 2 2" xfId="1440"/>
    <cellStyle name="差_卫生部门 2" xfId="1441"/>
    <cellStyle name="货币 2 2 3 2" xfId="1442"/>
    <cellStyle name="链接单元格 2 2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差_文体广播部门 3 2" xfId="1449"/>
    <cellStyle name="好_M03" xfId="1450"/>
    <cellStyle name="差_文体广播部门 3 3" xfId="1451"/>
    <cellStyle name="差_文体广播部门 4" xfId="1452"/>
    <cellStyle name="差_下半年禁毒办案经费分配2544.3万元 2" xfId="1453"/>
    <cellStyle name="差_下半年禁毒办案经费分配2544.3万元 2 3" xfId="1454"/>
    <cellStyle name="好_1110洱源县 2" xfId="1455"/>
    <cellStyle name="差_下半年禁毒办案经费分配2544.3万元 3" xfId="1456"/>
    <cellStyle name="未定义 2" xfId="1457"/>
    <cellStyle name="差_下半年禁毒办案经费分配2544.3万元 3 2" xfId="1458"/>
    <cellStyle name="差_下半年禁毒办案经费分配2544.3万元 3 3" xfId="1459"/>
    <cellStyle name="差_下半年禁毒办案经费分配2544.3万元 4" xfId="1460"/>
    <cellStyle name="好_2006年在职人员情况" xfId="1461"/>
    <cellStyle name="未定义 3" xfId="1462"/>
    <cellStyle name="差_下半年禁吸戒毒经费1000万元" xfId="1463"/>
    <cellStyle name="差_下半年禁吸戒毒经费1000万元 2" xfId="1464"/>
    <cellStyle name="差_县公司" xfId="1465"/>
    <cellStyle name="差_县公司 2" xfId="1466"/>
    <cellStyle name="输出 2 3" xfId="1467"/>
    <cellStyle name="差_县级公安机关公用经费标准奖励测算方案（定稿）" xfId="1468"/>
    <cellStyle name="好_~4190974 2" xfId="1469"/>
    <cellStyle name="好_2007年检察院案件数 2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差_雅红 2" xfId="1480"/>
    <cellStyle name="常规 8 6" xfId="1481"/>
    <cellStyle name="差_已标价的工程量清单" xfId="1482"/>
    <cellStyle name="差_义务教育阶段教职工人数（教育厅提供最终） 2" xfId="1483"/>
    <cellStyle name="好_教师绩效工资测算表（离退休按各地上报数测算）2009年1月1日 3 2" xfId="1484"/>
    <cellStyle name="差_云南农村义务教育统计表" xfId="1485"/>
    <cellStyle name="差_云南省2008年中小学教师人数统计表" xfId="1486"/>
    <cellStyle name="好_11大理 2" xfId="1487"/>
    <cellStyle name="差_云南省2008年中小学教师人数统计表 2" xfId="1488"/>
    <cellStyle name="常规 8_Book1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差_云南省2008年中小学教师人数统计表 4" xfId="1494"/>
    <cellStyle name="常规 2 3 2 2" xfId="1495"/>
    <cellStyle name="差_云南省2008年中小学教师人数统计表 5" xfId="1496"/>
    <cellStyle name="常规 2 3 2 3" xfId="1497"/>
    <cellStyle name="差_云南省2008年中小学教职工情况（教育厅提供20090101加工整理）" xfId="1498"/>
    <cellStyle name="常规 39 2" xfId="1499"/>
    <cellStyle name="好_05玉溪 2" xfId="1500"/>
    <cellStyle name="好_指标五" xfId="1501"/>
    <cellStyle name="货币 2" xfId="1502"/>
    <cellStyle name="差_云南省2008年中小学教职工情况（教育厅提供20090101加工整理） 2" xfId="1503"/>
    <cellStyle name="好_指标五 2" xfId="1504"/>
    <cellStyle name="货币 2 2" xfId="1505"/>
    <cellStyle name="差_云南省2008年转移支付测算——州市本级考核部分及政策性测算" xfId="1506"/>
    <cellStyle name="差_云南水利电力有限公司" xfId="1507"/>
    <cellStyle name="常规 17 3" xfId="1508"/>
    <cellStyle name="常规 22 3" xfId="1509"/>
    <cellStyle name="差_云南水利电力有限公司 2" xfId="1510"/>
    <cellStyle name="差_指标四" xfId="1511"/>
    <cellStyle name="差_指标五" xfId="1512"/>
    <cellStyle name="好_奖励补助测算5.23新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12_Book1" xfId="1520"/>
    <cellStyle name="常规 3 3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16 3" xfId="1528"/>
    <cellStyle name="常规 21 3" xfId="1529"/>
    <cellStyle name="常规 17" xfId="1530"/>
    <cellStyle name="常规 22" xfId="1531"/>
    <cellStyle name="检查单元格 2 2 3" xfId="1532"/>
    <cellStyle name="常规 17 2" xfId="1533"/>
    <cellStyle name="常规 22 2" xfId="1534"/>
    <cellStyle name="常规 18" xfId="1535"/>
    <cellStyle name="常规 23" xfId="1536"/>
    <cellStyle name="常规 18 2" xfId="1537"/>
    <cellStyle name="常规 23 2" xfId="1538"/>
    <cellStyle name="常规 18 3" xfId="1539"/>
    <cellStyle name="常规 23 3" xfId="1540"/>
    <cellStyle name="常规 19" xfId="1541"/>
    <cellStyle name="常规 24" xfId="1542"/>
    <cellStyle name="常规 19 2" xfId="1543"/>
    <cellStyle name="常规 24 2" xfId="1544"/>
    <cellStyle name="常规 19 3" xfId="1545"/>
    <cellStyle name="常规 24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常规 2 2 2 2 2" xfId="1553"/>
    <cellStyle name="好_奖励补助测算5.22测试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常规 2 3 5 3" xfId="1571"/>
    <cellStyle name="好 2 2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常规 2 8" xfId="1580"/>
    <cellStyle name="输入 2" xfId="1581"/>
    <cellStyle name="常规 2 8 2" xfId="1582"/>
    <cellStyle name="输入 2 2" xfId="1583"/>
    <cellStyle name="常规 2 8 2 2" xfId="1584"/>
    <cellStyle name="输入 2 2 2" xfId="1585"/>
    <cellStyle name="常规 2 8 3" xfId="1586"/>
    <cellStyle name="输入 2 3" xfId="1587"/>
    <cellStyle name="常规 2 8 3 2" xfId="1588"/>
    <cellStyle name="输入 2 3 2" xfId="1589"/>
    <cellStyle name="常规 2 8 3 3" xfId="1590"/>
    <cellStyle name="好_0605石屏县" xfId="1591"/>
    <cellStyle name="输入 2 3 3" xfId="1592"/>
    <cellStyle name="常规 2 8 4" xfId="1593"/>
    <cellStyle name="千位分隔[0] 2 2" xfId="1594"/>
    <cellStyle name="输入 2 4" xfId="1595"/>
    <cellStyle name="常规 2 8 5" xfId="1596"/>
    <cellStyle name="货币 3 2 2" xfId="1597"/>
    <cellStyle name="输入 2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25" xfId="1604"/>
    <cellStyle name="常规 30" xfId="1605"/>
    <cellStyle name="常规 26" xfId="1606"/>
    <cellStyle name="常规 31" xfId="1607"/>
    <cellStyle name="常规 27 2" xfId="1608"/>
    <cellStyle name="常规 32 2" xfId="1609"/>
    <cellStyle name="常规 29" xfId="1610"/>
    <cellStyle name="常规 34" xfId="1611"/>
    <cellStyle name="常规 29 2" xfId="1612"/>
    <cellStyle name="常规 34 2" xfId="1613"/>
    <cellStyle name="常规 3" xfId="1614"/>
    <cellStyle name="常规 3 2" xfId="1615"/>
    <cellStyle name="常规 3 3 2" xfId="1616"/>
    <cellStyle name="常规 3 3 3" xfId="1617"/>
    <cellStyle name="常规 3 3_Book1" xfId="1618"/>
    <cellStyle name="解释性文本 2 4" xfId="1619"/>
    <cellStyle name="常规 3 4" xfId="1620"/>
    <cellStyle name="常规 3 4 2" xfId="1621"/>
    <cellStyle name="常规 3 4 2 2 2" xfId="1622"/>
    <cellStyle name="常规 3 4 2 2 3" xfId="1623"/>
    <cellStyle name="好_指标五 2 2" xfId="1624"/>
    <cellStyle name="货币 2 2 2" xfId="1625"/>
    <cellStyle name="常规 3 4 2 3" xfId="1626"/>
    <cellStyle name="检查单元格 2 5" xfId="1627"/>
    <cellStyle name="常规 3 4 2 3 3" xfId="1628"/>
    <cellStyle name="常规 9 2 2 2" xfId="1629"/>
    <cellStyle name="好_指标五 3 2" xfId="1630"/>
    <cellStyle name="货币 2 3 2" xfId="1631"/>
    <cellStyle name="常规 3 4 2 4" xfId="1632"/>
    <cellStyle name="常规 3 4 2 4 2" xfId="1633"/>
    <cellStyle name="常规 3 4 2 4 3" xfId="1634"/>
    <cellStyle name="常规 9 2 3 2" xfId="1635"/>
    <cellStyle name="货币 2 4 2" xfId="1636"/>
    <cellStyle name="常规 3 4 2 5" xfId="1637"/>
    <cellStyle name="常规 3 5" xfId="1638"/>
    <cellStyle name="常规 3 5 2" xfId="1639"/>
    <cellStyle name="常规 35 2" xfId="1640"/>
    <cellStyle name="常规 40 2" xfId="1641"/>
    <cellStyle name="貨幣_SGV" xfId="1642"/>
    <cellStyle name="常规 36 2" xfId="1643"/>
    <cellStyle name="常规 41 2" xfId="1644"/>
    <cellStyle name="常规 38" xfId="1645"/>
    <cellStyle name="常规 43" xfId="1646"/>
    <cellStyle name="常规 4 2" xfId="1647"/>
    <cellStyle name="常规 4 2 2" xfId="1648"/>
    <cellStyle name="常规 4 4" xfId="1649"/>
    <cellStyle name="常规 4 3" xfId="1650"/>
    <cellStyle name="常规 4 3 2" xfId="1651"/>
    <cellStyle name="常规 5 4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常规 6 3 2" xfId="1668"/>
    <cellStyle name="好_财政供养人员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常规 7 3 2" xfId="1677"/>
    <cellStyle name="千位分隔 2" xfId="1678"/>
    <cellStyle name="常规 7 4" xfId="1679"/>
    <cellStyle name="常规 7 4 2" xfId="1680"/>
    <cellStyle name="常规 7 5" xfId="1681"/>
    <cellStyle name="常规 8" xfId="1682"/>
    <cellStyle name="好_第五部分(才淼、饶永宏） 2" xfId="1683"/>
    <cellStyle name="常规 8 2" xfId="1684"/>
    <cellStyle name="常规 8 2 2" xfId="1685"/>
    <cellStyle name="常规 8 3" xfId="1686"/>
    <cellStyle name="常规 8 3 2" xfId="1687"/>
    <cellStyle name="常规 8 3 3" xfId="1688"/>
    <cellStyle name="好_县级基础数据" xfId="1689"/>
    <cellStyle name="常规 8 4" xfId="1690"/>
    <cellStyle name="常规 8 4 2" xfId="1691"/>
    <cellStyle name="千位[0]_ 方正PC" xfId="1692"/>
    <cellStyle name="常规 8 4 3" xfId="1693"/>
    <cellStyle name="常规 8 5" xfId="1694"/>
    <cellStyle name="常规 8 5 2" xfId="1695"/>
    <cellStyle name="好_文体广播部门 2 3" xfId="1696"/>
    <cellStyle name="常规 8 6 2" xfId="1697"/>
    <cellStyle name="好_文体广播部门 3 3" xfId="1698"/>
    <cellStyle name="常规 8 6 3" xfId="1699"/>
    <cellStyle name="常规 8 7" xfId="1700"/>
    <cellStyle name="常规 9" xfId="1701"/>
    <cellStyle name="常规 9 2" xfId="1702"/>
    <cellStyle name="常规 9 2 2" xfId="1703"/>
    <cellStyle name="好_指标五 3" xfId="1704"/>
    <cellStyle name="货币 2 3" xfId="1705"/>
    <cellStyle name="常规 9 2 3" xfId="1706"/>
    <cellStyle name="好_指标五 4" xfId="1707"/>
    <cellStyle name="货币 2 4" xfId="1708"/>
    <cellStyle name="常规 9 2 3 3" xfId="1709"/>
    <cellStyle name="常规 9 3" xfId="1710"/>
    <cellStyle name="常规 9 4" xfId="1711"/>
    <cellStyle name="超级链接" xfId="1712"/>
    <cellStyle name="好 2" xfId="1713"/>
    <cellStyle name="好 2 4" xfId="1714"/>
    <cellStyle name="一般_SGV" xfId="1715"/>
    <cellStyle name="好_~4190974" xfId="1716"/>
    <cellStyle name="好_2007年检察院案件数" xfId="1717"/>
    <cellStyle name="好_附件22：施工形象月报 2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2006年基础数据 2" xfId="1732"/>
    <cellStyle name="好_教师绩效工资测算表（离退休按各地上报数测算）2009年1月1日" xfId="1733"/>
    <cellStyle name="好_2006年全省财力计算表（中央、决算）" xfId="1734"/>
    <cellStyle name="数量 2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好_2007年可用财力 3 2" xfId="1745"/>
    <cellStyle name="适中 2 2 3" xfId="1746"/>
    <cellStyle name="好_2007年可用财力 3 3" xfId="1747"/>
    <cellStyle name="好_2007年可用财力 4" xfId="1748"/>
    <cellStyle name="好_2007年政法部门业务指标" xfId="1749"/>
    <cellStyle name="㼿㼿㼿㼿㼿㼿" xfId="1750"/>
    <cellStyle name="好_2007年政法部门业务指标 2" xfId="1751"/>
    <cellStyle name="㼿㼿㼿㼿㼿㼿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2008云南省分县市中小学教职工统计表（教育厅提供）" xfId="1758"/>
    <cellStyle name="好_检验表（调整后） 4" xfId="1759"/>
    <cellStyle name="好_2008云南省分县市中小学教职工统计表（教育厅提供） 2" xfId="1760"/>
    <cellStyle name="好_2009年一般性转移支付标准工资" xfId="1761"/>
    <cellStyle name="好_2009年一般性转移支付标准工资 2" xfId="1762"/>
    <cellStyle name="货币 2 2 4" xfId="1763"/>
    <cellStyle name="链接单元格 2 3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2009年一般性转移支付标准工资_奖励补助测算5.23新" xfId="1769"/>
    <cellStyle name="好_城建部门 2 2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好_Book2" xfId="1786"/>
    <cellStyle name="强调文字颜色 6 2" xfId="1787"/>
    <cellStyle name="好_Book2 2" xfId="1788"/>
    <cellStyle name="强调文字颜色 6 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好_财政支出对上级的依赖程度 5" xfId="1794"/>
    <cellStyle name="汇总 2 3 2" xfId="1795"/>
    <cellStyle name="检查单元格 2 2" xfId="1796"/>
    <cellStyle name="好_城建部门" xfId="1797"/>
    <cellStyle name="好_城建部门 2" xfId="1798"/>
    <cellStyle name="解释性文本 2 2 3" xfId="1799"/>
    <cellStyle name="好_城建部门 2 3" xfId="1800"/>
    <cellStyle name="好_地方配套按人均增幅控制8.30一般预算平均增幅、人均可用财力平均增幅两次控制、社会治安系数调整、案件数调整xl 2" xfId="1801"/>
    <cellStyle name="好_历年教师人数 3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好_丽江汇总 2" xfId="1833"/>
    <cellStyle name="输出 2 5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好_下半年禁吸戒毒经费1000万元 2" xfId="1850"/>
    <cellStyle name="强调文字颜色 6 2 3 3" xfId="1851"/>
    <cellStyle name="好_县级基础数据 3" xfId="1852"/>
    <cellStyle name="好_县级基础数据 3 2" xfId="1853"/>
    <cellStyle name="烹拳_ +Foil &amp; -FOIL &amp; PAPER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汇总 2 3" xfId="1878"/>
    <cellStyle name="检查单元格 2" xfId="1879"/>
    <cellStyle name="汇总 2 4" xfId="1880"/>
    <cellStyle name="汇总 2 5" xfId="1881"/>
    <cellStyle name="小数 2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计算 2 5" xfId="1890"/>
    <cellStyle name="普通_ 白土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链接单元格 2 3 3" xfId="1899"/>
    <cellStyle name="小数 2 2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workbookViewId="0" topLeftCell="A8">
      <selection activeCell="L10" sqref="L10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t="s">
        <v>1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2" ht="117" customHeight="1">
      <c r="A5" s="5">
        <v>1</v>
      </c>
      <c r="B5" s="6" t="s">
        <v>15</v>
      </c>
      <c r="C5" s="7">
        <v>123.142</v>
      </c>
      <c r="D5" s="7">
        <v>33.3565</v>
      </c>
      <c r="E5" s="7">
        <v>1.7</v>
      </c>
      <c r="F5" s="7">
        <v>0.23</v>
      </c>
      <c r="G5" s="7">
        <v>0.23</v>
      </c>
      <c r="H5" s="8">
        <f>G5/E5</f>
        <v>0.13529411764705884</v>
      </c>
      <c r="I5" s="7">
        <v>24.4022</v>
      </c>
      <c r="J5" s="7">
        <v>20.4912</v>
      </c>
      <c r="K5" s="8">
        <f aca="true" t="shared" si="0" ref="K5:K15">I5/D5</f>
        <v>0.7315575674905941</v>
      </c>
      <c r="L5" s="12" t="s">
        <v>16</v>
      </c>
    </row>
    <row r="6" spans="1:12" ht="26.25" customHeight="1">
      <c r="A6" s="5">
        <v>2</v>
      </c>
      <c r="B6" s="6" t="s">
        <v>17</v>
      </c>
      <c r="C6" s="7">
        <v>169.063</v>
      </c>
      <c r="D6" s="7">
        <v>22.4092</v>
      </c>
      <c r="E6" s="7">
        <v>0.473</v>
      </c>
      <c r="F6" s="7">
        <v>0.008</v>
      </c>
      <c r="G6" s="7">
        <v>0.008</v>
      </c>
      <c r="H6" s="8">
        <f aca="true" t="shared" si="1" ref="H6:H21">G6/E6</f>
        <v>0.016913319238900635</v>
      </c>
      <c r="I6" s="7">
        <v>7.934</v>
      </c>
      <c r="J6" s="7">
        <v>6.8123</v>
      </c>
      <c r="K6" s="8">
        <f t="shared" si="0"/>
        <v>0.3540510147617943</v>
      </c>
      <c r="L6" s="12" t="s">
        <v>18</v>
      </c>
    </row>
    <row r="7" spans="1:12" ht="66" customHeight="1">
      <c r="A7" s="5">
        <v>3</v>
      </c>
      <c r="B7" s="6" t="s">
        <v>19</v>
      </c>
      <c r="C7" s="7" t="s">
        <v>20</v>
      </c>
      <c r="D7" s="7">
        <v>6.8307</v>
      </c>
      <c r="E7" s="7">
        <v>1.3185</v>
      </c>
      <c r="F7" s="7">
        <v>0.2054</v>
      </c>
      <c r="G7" s="7">
        <v>0.2054</v>
      </c>
      <c r="H7" s="8">
        <f t="shared" si="1"/>
        <v>0.1557830868411073</v>
      </c>
      <c r="I7" s="7">
        <v>3.9544</v>
      </c>
      <c r="J7" s="7">
        <v>3.7544</v>
      </c>
      <c r="K7" s="8">
        <f t="shared" si="0"/>
        <v>0.5789157772995447</v>
      </c>
      <c r="L7" s="12" t="s">
        <v>21</v>
      </c>
    </row>
    <row r="8" spans="1:12" ht="114.75" customHeight="1">
      <c r="A8" s="5">
        <v>4</v>
      </c>
      <c r="B8" s="6" t="s">
        <v>22</v>
      </c>
      <c r="C8" s="7">
        <v>158</v>
      </c>
      <c r="D8" s="7">
        <v>29.8</v>
      </c>
      <c r="E8" s="7">
        <v>4.0729</v>
      </c>
      <c r="F8" s="7">
        <v>0.6613</v>
      </c>
      <c r="G8" s="7">
        <v>0.6613</v>
      </c>
      <c r="H8" s="8">
        <f t="shared" si="1"/>
        <v>0.16236588180411993</v>
      </c>
      <c r="I8" s="7">
        <v>15.1829</v>
      </c>
      <c r="J8" s="7">
        <v>13.8829</v>
      </c>
      <c r="K8" s="8">
        <f t="shared" si="0"/>
        <v>0.509493288590604</v>
      </c>
      <c r="L8" s="20" t="s">
        <v>23</v>
      </c>
    </row>
    <row r="9" spans="1:12" ht="118.5" customHeight="1">
      <c r="A9" s="5">
        <v>5</v>
      </c>
      <c r="B9" s="6" t="s">
        <v>24</v>
      </c>
      <c r="C9" s="7">
        <v>96.1</v>
      </c>
      <c r="D9" s="7">
        <v>19.5835</v>
      </c>
      <c r="E9" s="7">
        <v>3.7593</v>
      </c>
      <c r="F9" s="7">
        <v>0.4368</v>
      </c>
      <c r="G9" s="7">
        <v>0.4368</v>
      </c>
      <c r="H9" s="8">
        <f t="shared" si="1"/>
        <v>0.11619184422631873</v>
      </c>
      <c r="I9" s="7">
        <v>9.1836</v>
      </c>
      <c r="J9" s="7">
        <v>7.6236</v>
      </c>
      <c r="K9" s="8">
        <f t="shared" si="0"/>
        <v>0.46894579620598975</v>
      </c>
      <c r="L9" s="12" t="s">
        <v>25</v>
      </c>
    </row>
    <row r="10" spans="1:12" ht="113.25" customHeight="1">
      <c r="A10" s="5">
        <v>6</v>
      </c>
      <c r="B10" s="6" t="s">
        <v>26</v>
      </c>
      <c r="C10" s="7">
        <v>119.532</v>
      </c>
      <c r="D10" s="7">
        <v>22.2835</v>
      </c>
      <c r="E10" s="7">
        <v>3.039</v>
      </c>
      <c r="F10" s="7">
        <v>0.08</v>
      </c>
      <c r="G10" s="7">
        <v>0.08</v>
      </c>
      <c r="H10" s="8">
        <f t="shared" si="1"/>
        <v>0.026324448831852584</v>
      </c>
      <c r="I10" s="7">
        <v>11.4565</v>
      </c>
      <c r="J10" s="7">
        <v>9.2673</v>
      </c>
      <c r="K10" s="8">
        <f t="shared" si="0"/>
        <v>0.514124800861624</v>
      </c>
      <c r="L10" s="12" t="s">
        <v>27</v>
      </c>
    </row>
    <row r="11" spans="1:12" ht="129" customHeight="1">
      <c r="A11" s="5">
        <v>7</v>
      </c>
      <c r="B11" s="6" t="s">
        <v>28</v>
      </c>
      <c r="C11" s="7">
        <v>37</v>
      </c>
      <c r="D11" s="7">
        <v>5.61</v>
      </c>
      <c r="E11" s="7">
        <v>0.5</v>
      </c>
      <c r="F11" s="7">
        <v>0.0728</v>
      </c>
      <c r="G11" s="7">
        <v>0.0728</v>
      </c>
      <c r="H11" s="8">
        <f t="shared" si="1"/>
        <v>0.1456</v>
      </c>
      <c r="I11" s="7">
        <v>2.9427</v>
      </c>
      <c r="J11" s="7">
        <v>2.3427</v>
      </c>
      <c r="K11" s="8">
        <f t="shared" si="0"/>
        <v>0.5245454545454545</v>
      </c>
      <c r="L11" s="12" t="s">
        <v>29</v>
      </c>
    </row>
    <row r="12" spans="1:12" ht="123.75" customHeight="1">
      <c r="A12" s="5">
        <v>8</v>
      </c>
      <c r="B12" s="6" t="s">
        <v>30</v>
      </c>
      <c r="C12" s="7">
        <v>99.253</v>
      </c>
      <c r="D12" s="7">
        <v>25.7759</v>
      </c>
      <c r="E12" s="7">
        <v>2.1325</v>
      </c>
      <c r="F12" s="7">
        <v>0.075</v>
      </c>
      <c r="G12" s="7">
        <v>0.075</v>
      </c>
      <c r="H12" s="8">
        <f t="shared" si="1"/>
        <v>0.035169988276670575</v>
      </c>
      <c r="I12" s="7">
        <v>14.2058</v>
      </c>
      <c r="J12" s="7">
        <v>12.6058</v>
      </c>
      <c r="K12" s="8">
        <f t="shared" si="0"/>
        <v>0.5511272157325253</v>
      </c>
      <c r="L12" s="12" t="s">
        <v>31</v>
      </c>
    </row>
    <row r="13" spans="1:12" ht="84" customHeight="1">
      <c r="A13" s="5">
        <v>9</v>
      </c>
      <c r="B13" s="6" t="s">
        <v>32</v>
      </c>
      <c r="C13" s="7">
        <v>103.14</v>
      </c>
      <c r="D13" s="7">
        <v>21.42</v>
      </c>
      <c r="E13" s="7">
        <v>0.5283</v>
      </c>
      <c r="F13" s="7">
        <v>0.112</v>
      </c>
      <c r="G13" s="7">
        <v>0.112</v>
      </c>
      <c r="H13" s="8">
        <f t="shared" si="1"/>
        <v>0.21200075714556124</v>
      </c>
      <c r="I13" s="7">
        <v>16.2891</v>
      </c>
      <c r="J13" s="7">
        <v>14.0207</v>
      </c>
      <c r="K13" s="8">
        <f t="shared" si="0"/>
        <v>0.7604621848739496</v>
      </c>
      <c r="L13" s="12" t="s">
        <v>33</v>
      </c>
    </row>
    <row r="14" spans="1:12" ht="96" customHeight="1">
      <c r="A14" s="5">
        <v>10</v>
      </c>
      <c r="B14" s="6" t="s">
        <v>34</v>
      </c>
      <c r="C14" s="7">
        <v>143</v>
      </c>
      <c r="D14" s="7">
        <v>41.92</v>
      </c>
      <c r="E14" s="7">
        <v>2.94</v>
      </c>
      <c r="F14" s="7">
        <v>0.045</v>
      </c>
      <c r="G14" s="7">
        <v>0.045</v>
      </c>
      <c r="H14" s="8">
        <f t="shared" si="1"/>
        <v>0.015306122448979591</v>
      </c>
      <c r="I14" s="7">
        <v>4.3554</v>
      </c>
      <c r="J14" s="7">
        <v>3.9254</v>
      </c>
      <c r="K14" s="8">
        <f t="shared" si="0"/>
        <v>0.10389790076335878</v>
      </c>
      <c r="L14" s="12" t="s">
        <v>35</v>
      </c>
    </row>
    <row r="15" spans="1:12" ht="105.75" customHeight="1">
      <c r="A15" s="5">
        <v>11</v>
      </c>
      <c r="B15" s="6" t="s">
        <v>36</v>
      </c>
      <c r="C15" s="7">
        <v>120.95</v>
      </c>
      <c r="D15" s="7">
        <v>12.9941</v>
      </c>
      <c r="E15" s="7">
        <v>1.2851</v>
      </c>
      <c r="F15" s="7"/>
      <c r="G15" s="7"/>
      <c r="H15" s="8"/>
      <c r="I15" s="7">
        <v>6.0855</v>
      </c>
      <c r="J15" s="7">
        <v>5.4855</v>
      </c>
      <c r="K15" s="8">
        <f t="shared" si="0"/>
        <v>0.46832793344671814</v>
      </c>
      <c r="L15" s="12" t="s">
        <v>37</v>
      </c>
    </row>
    <row r="16" spans="1:12" ht="39.75" customHeight="1">
      <c r="A16" s="5">
        <v>12</v>
      </c>
      <c r="B16" s="6" t="s">
        <v>38</v>
      </c>
      <c r="C16" s="7">
        <v>28.125</v>
      </c>
      <c r="D16" s="7">
        <v>2.8946</v>
      </c>
      <c r="E16" s="7">
        <v>1.0631</v>
      </c>
      <c r="F16" s="7"/>
      <c r="G16" s="7"/>
      <c r="H16" s="8"/>
      <c r="I16" s="7"/>
      <c r="J16" s="7"/>
      <c r="K16" s="8"/>
      <c r="L16" s="12"/>
    </row>
    <row r="17" spans="1:243" ht="36.75" customHeight="1">
      <c r="A17" s="5">
        <v>13</v>
      </c>
      <c r="B17" s="6" t="s">
        <v>39</v>
      </c>
      <c r="C17" s="7">
        <v>8.003</v>
      </c>
      <c r="D17" s="7">
        <v>4.1623</v>
      </c>
      <c r="E17" s="7">
        <v>1.4</v>
      </c>
      <c r="F17" s="7">
        <v>0.2277</v>
      </c>
      <c r="G17" s="7">
        <v>0.2277</v>
      </c>
      <c r="H17" s="8">
        <f t="shared" si="1"/>
        <v>0.16264285714285717</v>
      </c>
      <c r="I17" s="7">
        <v>0.9857</v>
      </c>
      <c r="J17" s="7">
        <v>0.9857</v>
      </c>
      <c r="K17" s="8">
        <f>I17/D17</f>
        <v>0.23681618336016144</v>
      </c>
      <c r="L17" s="12" t="s">
        <v>40</v>
      </c>
      <c r="M17" s="14"/>
      <c r="N17">
        <v>0.8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 s="5">
        <v>14</v>
      </c>
      <c r="B18" s="6" t="s">
        <v>41</v>
      </c>
      <c r="C18" s="7">
        <v>51.962</v>
      </c>
      <c r="D18" s="7">
        <v>5.1529</v>
      </c>
      <c r="E18" s="7">
        <v>1.5284</v>
      </c>
      <c r="F18" s="7">
        <v>0.0971</v>
      </c>
      <c r="G18" s="7">
        <v>0.0971</v>
      </c>
      <c r="H18" s="8">
        <f t="shared" si="1"/>
        <v>0.06353048940068046</v>
      </c>
      <c r="I18" s="7">
        <v>1.624</v>
      </c>
      <c r="J18" s="7">
        <v>1.624</v>
      </c>
      <c r="K18" s="8">
        <f>I18/D18</f>
        <v>0.3151623357720895</v>
      </c>
      <c r="L18" s="12" t="s">
        <v>42</v>
      </c>
      <c r="M18" s="14"/>
      <c r="N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 s="5">
        <v>15</v>
      </c>
      <c r="B19" s="6" t="s">
        <v>43</v>
      </c>
      <c r="C19" s="7">
        <v>109.617</v>
      </c>
      <c r="D19" s="7">
        <v>10.9462</v>
      </c>
      <c r="E19" s="7">
        <v>3.2</v>
      </c>
      <c r="F19" s="7">
        <v>0.4093</v>
      </c>
      <c r="G19" s="7">
        <v>0.4093</v>
      </c>
      <c r="H19" s="8">
        <f t="shared" si="1"/>
        <v>0.12790625</v>
      </c>
      <c r="I19" s="7">
        <v>2.5936</v>
      </c>
      <c r="J19" s="7">
        <v>2.5936</v>
      </c>
      <c r="K19" s="8">
        <f>I19/D19</f>
        <v>0.23694067347572675</v>
      </c>
      <c r="L19" s="12" t="s">
        <v>44</v>
      </c>
      <c r="M19" s="14"/>
      <c r="N19" t="s">
        <v>45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79.5" customHeight="1">
      <c r="A20" s="5">
        <v>16</v>
      </c>
      <c r="B20" s="6" t="s">
        <v>46</v>
      </c>
      <c r="C20" s="7">
        <v>37.72</v>
      </c>
      <c r="D20" s="7">
        <v>3.96</v>
      </c>
      <c r="E20" s="7">
        <v>1.26</v>
      </c>
      <c r="F20" s="7">
        <v>0.1106</v>
      </c>
      <c r="G20" s="7">
        <v>0.1106</v>
      </c>
      <c r="H20" s="8">
        <f t="shared" si="1"/>
        <v>0.08777777777777777</v>
      </c>
      <c r="I20" s="7">
        <v>1.2725</v>
      </c>
      <c r="J20" s="7">
        <v>1.2725</v>
      </c>
      <c r="K20" s="8">
        <f>I20/D20</f>
        <v>0.3213383838383838</v>
      </c>
      <c r="L20" s="12" t="s">
        <v>47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1.5" customHeight="1">
      <c r="A21" s="6" t="s">
        <v>48</v>
      </c>
      <c r="B21" s="9"/>
      <c r="C21" s="7">
        <v>2161.249</v>
      </c>
      <c r="D21" s="7">
        <f>SUM(D5:D20)</f>
        <v>269.09939999999995</v>
      </c>
      <c r="E21" s="7">
        <f>SUM(E5:E20)</f>
        <v>30.200100000000003</v>
      </c>
      <c r="F21" s="7">
        <f>SUM(F5:F20)</f>
        <v>2.771</v>
      </c>
      <c r="G21" s="7">
        <f>SUM(G5:G20)</f>
        <v>2.771</v>
      </c>
      <c r="H21" s="8">
        <f t="shared" si="1"/>
        <v>0.09175466306402957</v>
      </c>
      <c r="I21" s="7">
        <f>SUM(I5:I20)</f>
        <v>122.46789999999999</v>
      </c>
      <c r="J21" s="7">
        <f>SUM(J5:J20)</f>
        <v>106.68759999999997</v>
      </c>
      <c r="K21" s="8">
        <f>I21/D21</f>
        <v>0.4551028356064711</v>
      </c>
      <c r="L21" s="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3:245" ht="19.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2:245" ht="24" customHeight="1">
      <c r="B23" t="s">
        <v>49</v>
      </c>
      <c r="E23" t="s">
        <v>50</v>
      </c>
      <c r="I23" s="10" t="s">
        <v>51</v>
      </c>
      <c r="L23" s="10" t="s">
        <v>52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3"/>
  <sheetViews>
    <sheetView workbookViewId="0" topLeftCell="A1">
      <selection activeCell="B11" sqref="B11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10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t="s">
        <v>1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2" ht="39" customHeight="1">
      <c r="A5" s="5">
        <v>1</v>
      </c>
      <c r="B5" s="6" t="s">
        <v>54</v>
      </c>
      <c r="C5" s="7">
        <v>67.8</v>
      </c>
      <c r="D5" s="7">
        <v>4.3784</v>
      </c>
      <c r="E5" s="7">
        <v>0.02</v>
      </c>
      <c r="F5" s="7"/>
      <c r="G5" s="7"/>
      <c r="H5" s="8"/>
      <c r="I5" s="7">
        <v>3.9735</v>
      </c>
      <c r="J5" s="7">
        <v>3.5235</v>
      </c>
      <c r="K5" s="8">
        <f aca="true" t="shared" si="0" ref="K5:K12">I5/D5</f>
        <v>0.9075232961812534</v>
      </c>
      <c r="L5" s="12" t="s">
        <v>18</v>
      </c>
    </row>
    <row r="6" spans="1:12" ht="42" customHeight="1">
      <c r="A6" s="5">
        <v>2</v>
      </c>
      <c r="B6" s="6" t="s">
        <v>55</v>
      </c>
      <c r="C6" s="7">
        <v>64.579</v>
      </c>
      <c r="D6" s="7">
        <v>20.5502</v>
      </c>
      <c r="E6" s="7"/>
      <c r="F6" s="7"/>
      <c r="G6" s="7"/>
      <c r="H6" s="8"/>
      <c r="I6" s="7">
        <v>0.5072</v>
      </c>
      <c r="J6" s="7">
        <v>0.3592</v>
      </c>
      <c r="K6" s="8">
        <f t="shared" si="0"/>
        <v>0.024681025002189758</v>
      </c>
      <c r="L6" s="12" t="s">
        <v>56</v>
      </c>
    </row>
    <row r="7" spans="1:12" ht="31.5" customHeight="1">
      <c r="A7" s="5">
        <v>3</v>
      </c>
      <c r="B7" s="6" t="s">
        <v>57</v>
      </c>
      <c r="C7" s="7">
        <v>98.855</v>
      </c>
      <c r="D7" s="7">
        <v>11.4663</v>
      </c>
      <c r="E7" s="7">
        <v>0.018</v>
      </c>
      <c r="F7" s="7"/>
      <c r="G7" s="7"/>
      <c r="H7" s="8"/>
      <c r="I7" s="7">
        <v>9.0679</v>
      </c>
      <c r="J7" s="7">
        <v>8.2555</v>
      </c>
      <c r="K7" s="8">
        <f t="shared" si="0"/>
        <v>0.7908305207433958</v>
      </c>
      <c r="L7" s="12" t="s">
        <v>18</v>
      </c>
    </row>
    <row r="8" spans="1:12" ht="30" customHeight="1">
      <c r="A8" s="5">
        <v>4</v>
      </c>
      <c r="B8" s="6" t="s">
        <v>58</v>
      </c>
      <c r="C8" s="7">
        <v>134.308</v>
      </c>
      <c r="D8" s="7">
        <v>10.3895</v>
      </c>
      <c r="E8" s="7">
        <v>0.1216</v>
      </c>
      <c r="F8" s="7"/>
      <c r="G8" s="7"/>
      <c r="H8" s="8"/>
      <c r="I8" s="7">
        <v>6.7597</v>
      </c>
      <c r="J8" s="7">
        <v>5.7042</v>
      </c>
      <c r="K8" s="8">
        <f t="shared" si="0"/>
        <v>0.6506280379229029</v>
      </c>
      <c r="L8" s="12" t="s">
        <v>18</v>
      </c>
    </row>
    <row r="9" spans="1:12" ht="30" customHeight="1">
      <c r="A9" s="5">
        <v>5</v>
      </c>
      <c r="B9" s="6" t="s">
        <v>59</v>
      </c>
      <c r="C9" s="7">
        <v>72.441</v>
      </c>
      <c r="D9" s="7">
        <v>7.968</v>
      </c>
      <c r="E9" s="7">
        <v>0.32</v>
      </c>
      <c r="F9" s="7"/>
      <c r="G9" s="7"/>
      <c r="H9" s="8"/>
      <c r="I9" s="7">
        <v>5.4314</v>
      </c>
      <c r="J9" s="7">
        <v>4.7521</v>
      </c>
      <c r="K9" s="8">
        <f t="shared" si="0"/>
        <v>0.6816516064257028</v>
      </c>
      <c r="L9" s="12" t="s">
        <v>18</v>
      </c>
    </row>
    <row r="10" spans="1:12" ht="27" customHeight="1">
      <c r="A10" s="5">
        <v>6</v>
      </c>
      <c r="B10" s="6" t="s">
        <v>60</v>
      </c>
      <c r="C10" s="7">
        <v>80.771</v>
      </c>
      <c r="D10" s="7">
        <v>6.5763</v>
      </c>
      <c r="E10" s="7"/>
      <c r="F10" s="7"/>
      <c r="G10" s="7"/>
      <c r="H10" s="8"/>
      <c r="I10" s="7">
        <v>5.3978</v>
      </c>
      <c r="J10" s="7">
        <v>4.6103</v>
      </c>
      <c r="K10" s="8">
        <f t="shared" si="0"/>
        <v>0.820795888265438</v>
      </c>
      <c r="L10" s="12" t="s">
        <v>18</v>
      </c>
    </row>
    <row r="11" spans="1:12" ht="25.5" customHeight="1">
      <c r="A11" s="5">
        <v>7</v>
      </c>
      <c r="B11" s="6" t="s">
        <v>61</v>
      </c>
      <c r="C11" s="7">
        <v>106.672</v>
      </c>
      <c r="D11" s="7">
        <v>9.7665</v>
      </c>
      <c r="E11" s="7"/>
      <c r="F11" s="7"/>
      <c r="G11" s="7"/>
      <c r="H11" s="8"/>
      <c r="I11" s="7">
        <v>6.9475</v>
      </c>
      <c r="J11" s="7">
        <v>6.1101</v>
      </c>
      <c r="K11" s="8">
        <f t="shared" si="0"/>
        <v>0.711360262120514</v>
      </c>
      <c r="L11" s="12" t="s">
        <v>18</v>
      </c>
    </row>
    <row r="12" spans="1:12" ht="27" customHeight="1">
      <c r="A12" s="6" t="s">
        <v>48</v>
      </c>
      <c r="B12" s="9"/>
      <c r="C12" s="7">
        <v>2161.249</v>
      </c>
      <c r="D12" s="7">
        <f>SUM(D5:D11)</f>
        <v>71.0952</v>
      </c>
      <c r="E12" s="7">
        <f>SUM(E5:E11)</f>
        <v>0.4796</v>
      </c>
      <c r="F12" s="7">
        <f>SUM(F5:F11)</f>
        <v>0</v>
      </c>
      <c r="G12" s="7">
        <f>SUM(G5:G11)</f>
        <v>0</v>
      </c>
      <c r="H12" s="8">
        <f>G12/E12</f>
        <v>0</v>
      </c>
      <c r="I12" s="7">
        <f>SUM(I5:I11)</f>
        <v>38.085</v>
      </c>
      <c r="J12" s="7">
        <f>SUM(J5:J11)</f>
        <v>33.314899999999994</v>
      </c>
      <c r="K12" s="8">
        <f t="shared" si="0"/>
        <v>0.5356901731762481</v>
      </c>
      <c r="L12" s="9"/>
    </row>
    <row r="13" ht="28.5" customHeight="1"/>
    <row r="14" spans="2:12" ht="9" customHeight="1">
      <c r="B14" t="s">
        <v>49</v>
      </c>
      <c r="E14" t="s">
        <v>50</v>
      </c>
      <c r="I14" s="10" t="s">
        <v>51</v>
      </c>
      <c r="L14" s="10" t="s">
        <v>52</v>
      </c>
    </row>
    <row r="15" ht="31.5" customHeight="1"/>
    <row r="16" ht="39.75" customHeight="1"/>
    <row r="17" spans="13:243" ht="36.75" customHeight="1">
      <c r="M17" s="14"/>
      <c r="N17">
        <v>0.8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/>
      <c r="B18"/>
      <c r="C18"/>
      <c r="D18"/>
      <c r="E18"/>
      <c r="F18"/>
      <c r="G18"/>
      <c r="H18"/>
      <c r="I18"/>
      <c r="J18"/>
      <c r="K18"/>
      <c r="L18"/>
      <c r="M18" s="14"/>
      <c r="N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/>
      <c r="B19"/>
      <c r="C19"/>
      <c r="D19"/>
      <c r="E19"/>
      <c r="F19"/>
      <c r="G19"/>
      <c r="H19"/>
      <c r="I19"/>
      <c r="J19"/>
      <c r="K19"/>
      <c r="L19"/>
      <c r="M19" s="14"/>
      <c r="N19" t="s">
        <v>45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79.5" customHeight="1">
      <c r="A20"/>
      <c r="B20"/>
      <c r="C20"/>
      <c r="D20"/>
      <c r="E20"/>
      <c r="F20"/>
      <c r="G20"/>
      <c r="H20"/>
      <c r="I20"/>
      <c r="J20"/>
      <c r="K20"/>
      <c r="L2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3:243" ht="39.75" customHeight="1"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3:245" ht="4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13:245" ht="24" customHeight="1"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3"/>
  <sheetViews>
    <sheetView workbookViewId="0" topLeftCell="A1">
      <selection activeCell="K12" sqref="K12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10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10" t="s">
        <v>63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2" ht="39" customHeight="1">
      <c r="A5" s="5">
        <v>1</v>
      </c>
      <c r="B5" s="6" t="s">
        <v>54</v>
      </c>
      <c r="C5" s="7">
        <v>67.8</v>
      </c>
      <c r="D5" s="7">
        <v>4.3784</v>
      </c>
      <c r="E5" s="7">
        <v>0.02</v>
      </c>
      <c r="F5" s="7"/>
      <c r="G5" s="7"/>
      <c r="H5" s="8"/>
      <c r="I5" s="7">
        <v>3.9735</v>
      </c>
      <c r="J5" s="7">
        <v>3.5235</v>
      </c>
      <c r="K5" s="8">
        <f aca="true" t="shared" si="0" ref="K5:K12">I5/D5</f>
        <v>0.9075232961812534</v>
      </c>
      <c r="L5" s="12" t="s">
        <v>18</v>
      </c>
    </row>
    <row r="6" spans="1:12" ht="42" customHeight="1">
      <c r="A6" s="5">
        <v>2</v>
      </c>
      <c r="B6" s="6" t="s">
        <v>55</v>
      </c>
      <c r="C6" s="7">
        <v>64.579</v>
      </c>
      <c r="D6" s="7">
        <v>20.5502</v>
      </c>
      <c r="E6" s="7"/>
      <c r="F6" s="7"/>
      <c r="G6" s="7"/>
      <c r="H6" s="8"/>
      <c r="I6" s="7">
        <v>0.5072</v>
      </c>
      <c r="J6" s="7">
        <v>0.3592</v>
      </c>
      <c r="K6" s="8">
        <f t="shared" si="0"/>
        <v>0.024681025002189758</v>
      </c>
      <c r="L6" s="12" t="s">
        <v>56</v>
      </c>
    </row>
    <row r="7" spans="1:23" ht="31.5" customHeight="1">
      <c r="A7" s="5">
        <v>3</v>
      </c>
      <c r="B7" s="6" t="s">
        <v>57</v>
      </c>
      <c r="C7" s="7">
        <v>98.855</v>
      </c>
      <c r="D7" s="7">
        <v>11.4663</v>
      </c>
      <c r="E7" s="7">
        <v>0.018</v>
      </c>
      <c r="F7" s="7">
        <v>0.001</v>
      </c>
      <c r="G7" s="7">
        <v>0.001</v>
      </c>
      <c r="H7" s="8">
        <f>G7/E7</f>
        <v>0.05555555555555556</v>
      </c>
      <c r="I7" s="7">
        <v>9.0689</v>
      </c>
      <c r="J7" s="7">
        <v>8.2565</v>
      </c>
      <c r="K7" s="8">
        <f t="shared" si="0"/>
        <v>0.7909177328344801</v>
      </c>
      <c r="L7" s="12" t="s">
        <v>18</v>
      </c>
      <c r="M7" s="13" t="s">
        <v>64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30" customHeight="1">
      <c r="A8" s="5">
        <v>4</v>
      </c>
      <c r="B8" s="6" t="s">
        <v>58</v>
      </c>
      <c r="C8" s="7">
        <v>134.308</v>
      </c>
      <c r="D8" s="7">
        <v>10.3895</v>
      </c>
      <c r="E8" s="7">
        <v>0.1216</v>
      </c>
      <c r="F8" s="7"/>
      <c r="G8" s="7"/>
      <c r="H8" s="8"/>
      <c r="I8" s="7">
        <v>6.7597</v>
      </c>
      <c r="J8" s="7">
        <v>5.7042</v>
      </c>
      <c r="K8" s="8">
        <f t="shared" si="0"/>
        <v>0.6506280379229029</v>
      </c>
      <c r="L8" s="12" t="s">
        <v>18</v>
      </c>
    </row>
    <row r="9" spans="1:12" ht="30" customHeight="1">
      <c r="A9" s="5">
        <v>5</v>
      </c>
      <c r="B9" s="6" t="s">
        <v>59</v>
      </c>
      <c r="C9" s="7">
        <v>72.441</v>
      </c>
      <c r="D9" s="7">
        <v>7.968</v>
      </c>
      <c r="E9" s="7">
        <v>0.32</v>
      </c>
      <c r="F9" s="7"/>
      <c r="G9" s="7"/>
      <c r="H9" s="8"/>
      <c r="I9" s="7">
        <v>5.4314</v>
      </c>
      <c r="J9" s="7">
        <v>4.7521</v>
      </c>
      <c r="K9" s="8">
        <f t="shared" si="0"/>
        <v>0.6816516064257028</v>
      </c>
      <c r="L9" s="12" t="s">
        <v>18</v>
      </c>
    </row>
    <row r="10" spans="1:13" ht="27" customHeight="1">
      <c r="A10" s="5">
        <v>6</v>
      </c>
      <c r="B10" s="6" t="s">
        <v>60</v>
      </c>
      <c r="C10" s="7">
        <v>80.771</v>
      </c>
      <c r="D10" s="7">
        <v>6.5763</v>
      </c>
      <c r="E10" s="7">
        <v>0.2179</v>
      </c>
      <c r="F10" s="7">
        <v>0.1247</v>
      </c>
      <c r="G10" s="7">
        <v>0.1247</v>
      </c>
      <c r="H10" s="8"/>
      <c r="I10" s="7">
        <v>5.5225</v>
      </c>
      <c r="J10" s="7">
        <v>4.735</v>
      </c>
      <c r="K10" s="8">
        <f t="shared" si="0"/>
        <v>0.8397579185864392</v>
      </c>
      <c r="L10" s="12" t="s">
        <v>18</v>
      </c>
      <c r="M10" s="13" t="s">
        <v>65</v>
      </c>
    </row>
    <row r="11" spans="1:12" ht="25.5" customHeight="1">
      <c r="A11" s="5">
        <v>7</v>
      </c>
      <c r="B11" s="6" t="s">
        <v>61</v>
      </c>
      <c r="C11" s="7">
        <v>106.672</v>
      </c>
      <c r="D11" s="7">
        <v>9.7665</v>
      </c>
      <c r="E11" s="7"/>
      <c r="F11" s="7"/>
      <c r="G11" s="7"/>
      <c r="H11" s="8"/>
      <c r="I11" s="7">
        <v>6.9475</v>
      </c>
      <c r="J11" s="7">
        <v>6.1101</v>
      </c>
      <c r="K11" s="8">
        <f t="shared" si="0"/>
        <v>0.711360262120514</v>
      </c>
      <c r="L11" s="12" t="s">
        <v>18</v>
      </c>
    </row>
    <row r="12" spans="1:12" ht="27" customHeight="1">
      <c r="A12" s="6" t="s">
        <v>48</v>
      </c>
      <c r="B12" s="9"/>
      <c r="C12" s="7">
        <f>SUM(C5:C11)</f>
        <v>625.4259999999999</v>
      </c>
      <c r="D12" s="7">
        <f>SUM(D5:D11)</f>
        <v>71.0952</v>
      </c>
      <c r="E12" s="7">
        <f>SUM(E5:E11)</f>
        <v>0.6975</v>
      </c>
      <c r="F12" s="7">
        <f>SUM(F5:F11)</f>
        <v>0.1257</v>
      </c>
      <c r="G12" s="7">
        <f>SUM(G5:G11)</f>
        <v>0.1257</v>
      </c>
      <c r="H12" s="8">
        <f>G12/E12</f>
        <v>0.18021505376344088</v>
      </c>
      <c r="I12" s="7">
        <f>SUM(I5:I11)</f>
        <v>38.210699999999996</v>
      </c>
      <c r="J12" s="7">
        <f>SUM(J5:J11)</f>
        <v>33.4406</v>
      </c>
      <c r="K12" s="8">
        <f t="shared" si="0"/>
        <v>0.5374582250278499</v>
      </c>
      <c r="L12" s="9"/>
    </row>
    <row r="13" ht="24" customHeight="1"/>
    <row r="14" spans="2:12" ht="22.5" customHeight="1">
      <c r="B14" t="s">
        <v>49</v>
      </c>
      <c r="E14" t="s">
        <v>50</v>
      </c>
      <c r="I14" s="10" t="s">
        <v>51</v>
      </c>
      <c r="L14" s="10" t="s">
        <v>52</v>
      </c>
    </row>
    <row r="15" ht="31.5" customHeight="1"/>
    <row r="16" ht="39.75" customHeight="1"/>
    <row r="17" spans="13:243" ht="36.75" customHeight="1">
      <c r="M17" s="14"/>
      <c r="N17">
        <v>0.8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/>
      <c r="B18"/>
      <c r="C18"/>
      <c r="D18"/>
      <c r="E18"/>
      <c r="F18"/>
      <c r="G18"/>
      <c r="H18"/>
      <c r="I18"/>
      <c r="J18"/>
      <c r="K18"/>
      <c r="L18"/>
      <c r="M18" s="14"/>
      <c r="N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/>
      <c r="B19"/>
      <c r="C19"/>
      <c r="D19"/>
      <c r="E19"/>
      <c r="F19"/>
      <c r="G19"/>
      <c r="H19"/>
      <c r="I19"/>
      <c r="J19"/>
      <c r="K19"/>
      <c r="L19"/>
      <c r="M19" s="14"/>
      <c r="N19" t="s">
        <v>45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79.5" customHeight="1">
      <c r="A20"/>
      <c r="B20"/>
      <c r="C20"/>
      <c r="D20"/>
      <c r="E20"/>
      <c r="F20"/>
      <c r="G20"/>
      <c r="H20"/>
      <c r="I20"/>
      <c r="J20"/>
      <c r="K20"/>
      <c r="L2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3:243" ht="39.75" customHeight="1"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3:245" ht="4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13:245" ht="24" customHeight="1"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24"/>
  <sheetViews>
    <sheetView workbookViewId="0" topLeftCell="A3">
      <selection activeCell="L7" sqref="L7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10" t="s">
        <v>63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3" ht="30.75" customHeight="1">
      <c r="A5" s="5">
        <v>1</v>
      </c>
      <c r="B5" s="6" t="s">
        <v>15</v>
      </c>
      <c r="C5" s="7">
        <v>123.142</v>
      </c>
      <c r="D5" s="7">
        <v>33.3565</v>
      </c>
      <c r="E5" s="7">
        <v>1.7</v>
      </c>
      <c r="F5" s="7">
        <v>0.2866</v>
      </c>
      <c r="G5" s="7">
        <v>0.5166</v>
      </c>
      <c r="H5" s="8">
        <f aca="true" t="shared" si="0" ref="H5:H21">G5/E5</f>
        <v>0.30388235294117644</v>
      </c>
      <c r="I5" s="19">
        <v>24.6888</v>
      </c>
      <c r="J5" s="7">
        <v>20.7778</v>
      </c>
      <c r="K5" s="8">
        <f aca="true" t="shared" si="1" ref="K5:K21">I5/D5</f>
        <v>0.7401495960307587</v>
      </c>
      <c r="L5" s="12" t="s">
        <v>18</v>
      </c>
      <c r="M5" s="10" t="s">
        <v>67</v>
      </c>
    </row>
    <row r="6" spans="1:14" ht="26.25" customHeight="1">
      <c r="A6" s="5">
        <v>2</v>
      </c>
      <c r="B6" s="6" t="s">
        <v>17</v>
      </c>
      <c r="C6" s="7">
        <v>169.063</v>
      </c>
      <c r="D6" s="7">
        <v>22.4092</v>
      </c>
      <c r="E6" s="7">
        <v>0.473</v>
      </c>
      <c r="F6" s="7">
        <v>0.1412</v>
      </c>
      <c r="G6" s="7">
        <v>0.1492</v>
      </c>
      <c r="H6" s="8">
        <f t="shared" si="0"/>
        <v>0.31543340380549684</v>
      </c>
      <c r="I6" s="19">
        <v>8.0752</v>
      </c>
      <c r="J6" s="7">
        <v>6.8535</v>
      </c>
      <c r="K6" s="8">
        <f t="shared" si="1"/>
        <v>0.3603519982864181</v>
      </c>
      <c r="L6" s="12" t="s">
        <v>18</v>
      </c>
      <c r="M6" s="10" t="s">
        <v>68</v>
      </c>
      <c r="N6" s="10" t="s">
        <v>69</v>
      </c>
    </row>
    <row r="7" spans="1:12" ht="66" customHeight="1">
      <c r="A7" s="5">
        <v>3</v>
      </c>
      <c r="B7" s="6" t="s">
        <v>19</v>
      </c>
      <c r="C7" s="7">
        <v>8.36</v>
      </c>
      <c r="D7" s="7">
        <v>6.8307</v>
      </c>
      <c r="E7" s="7">
        <v>1.3185</v>
      </c>
      <c r="F7" s="7">
        <v>0.0847</v>
      </c>
      <c r="G7" s="7">
        <v>0.2901</v>
      </c>
      <c r="H7" s="8">
        <f t="shared" si="0"/>
        <v>0.22002275312855518</v>
      </c>
      <c r="I7" s="19">
        <v>4.0391</v>
      </c>
      <c r="J7" s="7">
        <v>3.8391</v>
      </c>
      <c r="K7" s="8">
        <f t="shared" si="1"/>
        <v>0.5913156777489862</v>
      </c>
      <c r="L7" s="12" t="s">
        <v>70</v>
      </c>
    </row>
    <row r="8" spans="1:13" ht="114.75" customHeight="1">
      <c r="A8" s="5">
        <v>4</v>
      </c>
      <c r="B8" s="6" t="s">
        <v>22</v>
      </c>
      <c r="C8" s="7">
        <v>158</v>
      </c>
      <c r="D8" s="7">
        <v>29.8</v>
      </c>
      <c r="E8" s="7">
        <v>4.0729</v>
      </c>
      <c r="F8" s="7">
        <v>0.7911</v>
      </c>
      <c r="G8" s="7">
        <v>1.4524</v>
      </c>
      <c r="H8" s="8">
        <f t="shared" si="0"/>
        <v>0.3566009477276633</v>
      </c>
      <c r="I8" s="19">
        <v>15.974</v>
      </c>
      <c r="J8" s="7">
        <v>14.474</v>
      </c>
      <c r="K8" s="8">
        <f t="shared" si="1"/>
        <v>0.5360402684563759</v>
      </c>
      <c r="L8" s="20" t="s">
        <v>71</v>
      </c>
      <c r="M8" s="10" t="s">
        <v>72</v>
      </c>
    </row>
    <row r="9" spans="1:12" ht="118.5" customHeight="1">
      <c r="A9" s="5">
        <v>5</v>
      </c>
      <c r="B9" s="6" t="s">
        <v>24</v>
      </c>
      <c r="C9" s="7">
        <v>96.1</v>
      </c>
      <c r="D9" s="7">
        <v>19.5835</v>
      </c>
      <c r="E9" s="7">
        <v>3.7593</v>
      </c>
      <c r="F9" s="7">
        <v>0.4123</v>
      </c>
      <c r="G9" s="7">
        <v>0.8491</v>
      </c>
      <c r="H9" s="8">
        <f t="shared" si="0"/>
        <v>0.2258665177027638</v>
      </c>
      <c r="I9" s="19">
        <v>9.5959</v>
      </c>
      <c r="J9" s="7">
        <v>8.0359</v>
      </c>
      <c r="K9" s="8">
        <f t="shared" si="1"/>
        <v>0.4899992340490719</v>
      </c>
      <c r="L9" s="12" t="s">
        <v>73</v>
      </c>
    </row>
    <row r="10" spans="1:12" ht="117.75" customHeight="1">
      <c r="A10" s="5">
        <v>6</v>
      </c>
      <c r="B10" s="6" t="s">
        <v>26</v>
      </c>
      <c r="C10" s="7">
        <v>119.532</v>
      </c>
      <c r="D10" s="7">
        <v>22.2835</v>
      </c>
      <c r="E10" s="7">
        <v>3.039</v>
      </c>
      <c r="F10" s="7">
        <v>0.3082</v>
      </c>
      <c r="G10" s="7">
        <v>0.3882</v>
      </c>
      <c r="H10" s="8">
        <f t="shared" si="0"/>
        <v>0.12773938795656464</v>
      </c>
      <c r="I10" s="19">
        <v>11.7647</v>
      </c>
      <c r="J10" s="7">
        <v>9.5755</v>
      </c>
      <c r="K10" s="8">
        <f t="shared" si="1"/>
        <v>0.5279556622613144</v>
      </c>
      <c r="L10" s="12" t="s">
        <v>74</v>
      </c>
    </row>
    <row r="11" spans="1:12" ht="129" customHeight="1">
      <c r="A11" s="5">
        <v>7</v>
      </c>
      <c r="B11" s="6" t="s">
        <v>28</v>
      </c>
      <c r="C11" s="7">
        <v>37</v>
      </c>
      <c r="D11" s="7">
        <v>5.61</v>
      </c>
      <c r="E11" s="7">
        <v>0.5</v>
      </c>
      <c r="F11" s="7">
        <v>0.1407</v>
      </c>
      <c r="G11" s="7">
        <v>0.2135</v>
      </c>
      <c r="H11" s="8">
        <f t="shared" si="0"/>
        <v>0.427</v>
      </c>
      <c r="I11" s="19">
        <v>3.0834</v>
      </c>
      <c r="J11" s="7">
        <v>2.4834</v>
      </c>
      <c r="K11" s="8">
        <f t="shared" si="1"/>
        <v>0.5496256684491978</v>
      </c>
      <c r="L11" s="12" t="s">
        <v>75</v>
      </c>
    </row>
    <row r="12" spans="1:13" ht="123.75" customHeight="1">
      <c r="A12" s="5">
        <v>8</v>
      </c>
      <c r="B12" s="6" t="s">
        <v>30</v>
      </c>
      <c r="C12" s="7">
        <v>99.253</v>
      </c>
      <c r="D12" s="7">
        <v>25.7759</v>
      </c>
      <c r="E12" s="7">
        <v>2.1325</v>
      </c>
      <c r="F12" s="7">
        <v>0.2672</v>
      </c>
      <c r="G12" s="7">
        <v>0.3422</v>
      </c>
      <c r="H12" s="8">
        <f t="shared" si="0"/>
        <v>0.1604689331770223</v>
      </c>
      <c r="I12" s="19">
        <v>14.473</v>
      </c>
      <c r="J12" s="7">
        <v>12.673</v>
      </c>
      <c r="K12" s="8">
        <f t="shared" si="1"/>
        <v>0.5614934881032282</v>
      </c>
      <c r="L12" s="12" t="s">
        <v>76</v>
      </c>
      <c r="M12" s="10" t="s">
        <v>77</v>
      </c>
    </row>
    <row r="13" spans="1:13" ht="28.5" customHeight="1">
      <c r="A13" s="5">
        <v>9</v>
      </c>
      <c r="B13" s="6" t="s">
        <v>32</v>
      </c>
      <c r="C13" s="7">
        <v>103.14</v>
      </c>
      <c r="D13" s="7">
        <v>21.42</v>
      </c>
      <c r="E13" s="7">
        <v>0.5283</v>
      </c>
      <c r="F13" s="7">
        <v>0.1642</v>
      </c>
      <c r="G13" s="7">
        <v>0.2762</v>
      </c>
      <c r="H13" s="8">
        <f t="shared" si="0"/>
        <v>0.5228090100321787</v>
      </c>
      <c r="I13" s="19">
        <v>16.4533</v>
      </c>
      <c r="J13" s="7">
        <v>14.1849</v>
      </c>
      <c r="K13" s="8">
        <f t="shared" si="1"/>
        <v>0.7681279178338001</v>
      </c>
      <c r="L13" s="12" t="s">
        <v>18</v>
      </c>
      <c r="M13" s="10" t="s">
        <v>78</v>
      </c>
    </row>
    <row r="14" spans="1:12" ht="96" customHeight="1">
      <c r="A14" s="5">
        <v>10</v>
      </c>
      <c r="B14" s="6" t="s">
        <v>34</v>
      </c>
      <c r="C14" s="7">
        <v>143</v>
      </c>
      <c r="D14" s="7">
        <v>41.92</v>
      </c>
      <c r="E14" s="7">
        <v>2.94</v>
      </c>
      <c r="F14" s="7">
        <v>0.3193</v>
      </c>
      <c r="G14" s="7">
        <v>0.3643</v>
      </c>
      <c r="H14" s="8">
        <f t="shared" si="0"/>
        <v>0.12391156462585035</v>
      </c>
      <c r="I14" s="19">
        <v>4.6747</v>
      </c>
      <c r="J14" s="7">
        <v>4.2447</v>
      </c>
      <c r="K14" s="8">
        <f t="shared" si="1"/>
        <v>0.11151479007633587</v>
      </c>
      <c r="L14" s="12" t="s">
        <v>79</v>
      </c>
    </row>
    <row r="15" spans="1:12" ht="106.5" customHeight="1">
      <c r="A15" s="5">
        <v>11</v>
      </c>
      <c r="B15" s="6" t="s">
        <v>36</v>
      </c>
      <c r="C15" s="7">
        <v>120.95</v>
      </c>
      <c r="D15" s="7">
        <v>12.9941</v>
      </c>
      <c r="E15" s="7">
        <v>1.2851</v>
      </c>
      <c r="F15" s="7">
        <v>0.0192</v>
      </c>
      <c r="G15" s="7">
        <v>0.0192</v>
      </c>
      <c r="H15" s="8">
        <f t="shared" si="0"/>
        <v>0.014940471558633569</v>
      </c>
      <c r="I15" s="19">
        <v>6.1047</v>
      </c>
      <c r="J15" s="7">
        <v>5.5047</v>
      </c>
      <c r="K15" s="8">
        <f t="shared" si="1"/>
        <v>0.46980552712384854</v>
      </c>
      <c r="L15" s="12" t="s">
        <v>80</v>
      </c>
    </row>
    <row r="16" spans="1:12" ht="54" customHeight="1">
      <c r="A16" s="5">
        <v>12</v>
      </c>
      <c r="B16" s="6" t="s">
        <v>38</v>
      </c>
      <c r="C16" s="7">
        <v>28.125</v>
      </c>
      <c r="D16" s="7">
        <v>2.8946</v>
      </c>
      <c r="E16" s="7">
        <v>1.0631</v>
      </c>
      <c r="F16" s="7">
        <v>0.0487</v>
      </c>
      <c r="G16" s="7">
        <v>0.0487</v>
      </c>
      <c r="H16" s="8">
        <f t="shared" si="0"/>
        <v>0.0458094252657323</v>
      </c>
      <c r="I16" s="7">
        <v>0.0487</v>
      </c>
      <c r="J16" s="7">
        <v>0.0487</v>
      </c>
      <c r="K16" s="8">
        <f t="shared" si="1"/>
        <v>0.016824431700407656</v>
      </c>
      <c r="L16" s="12" t="s">
        <v>81</v>
      </c>
    </row>
    <row r="17" spans="1:243" ht="54.75" customHeight="1">
      <c r="A17" s="5">
        <v>13</v>
      </c>
      <c r="B17" s="6" t="s">
        <v>39</v>
      </c>
      <c r="C17" s="7">
        <v>8.003</v>
      </c>
      <c r="D17" s="7">
        <v>4.1623</v>
      </c>
      <c r="E17" s="7">
        <v>1.4</v>
      </c>
      <c r="F17" s="7">
        <v>0.0501</v>
      </c>
      <c r="G17" s="7">
        <v>0.2778</v>
      </c>
      <c r="H17" s="8">
        <f t="shared" si="0"/>
        <v>0.19842857142857143</v>
      </c>
      <c r="I17" s="7">
        <v>1.0358</v>
      </c>
      <c r="J17" s="7">
        <v>1.0358</v>
      </c>
      <c r="K17" s="8">
        <f t="shared" si="1"/>
        <v>0.24885279773202318</v>
      </c>
      <c r="L17" s="12" t="s">
        <v>82</v>
      </c>
      <c r="M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 s="5">
        <v>14</v>
      </c>
      <c r="B18" s="6" t="s">
        <v>41</v>
      </c>
      <c r="C18" s="7">
        <v>51.962</v>
      </c>
      <c r="D18" s="7">
        <v>5.1529</v>
      </c>
      <c r="E18" s="7">
        <v>1.5284</v>
      </c>
      <c r="F18" s="7">
        <v>0.117</v>
      </c>
      <c r="G18" s="7">
        <v>0.2141</v>
      </c>
      <c r="H18" s="8">
        <f t="shared" si="0"/>
        <v>0.14008113059408533</v>
      </c>
      <c r="I18" s="7">
        <v>1.741</v>
      </c>
      <c r="J18" s="7">
        <v>1.741</v>
      </c>
      <c r="K18" s="8">
        <f t="shared" si="1"/>
        <v>0.3378679966620738</v>
      </c>
      <c r="L18" s="12" t="s">
        <v>83</v>
      </c>
      <c r="M18" s="14"/>
      <c r="N18">
        <v>0.8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 s="5">
        <v>15</v>
      </c>
      <c r="B19" s="6" t="s">
        <v>43</v>
      </c>
      <c r="C19" s="7">
        <v>109.617</v>
      </c>
      <c r="D19" s="7">
        <v>10.9462</v>
      </c>
      <c r="E19" s="7">
        <v>3.2</v>
      </c>
      <c r="F19" s="7">
        <v>0.0541</v>
      </c>
      <c r="G19" s="7">
        <v>0.4634</v>
      </c>
      <c r="H19" s="8">
        <f t="shared" si="0"/>
        <v>0.14481249999999998</v>
      </c>
      <c r="I19" s="7">
        <v>2.6477</v>
      </c>
      <c r="J19" s="7">
        <v>2.6477</v>
      </c>
      <c r="K19" s="8">
        <f t="shared" si="1"/>
        <v>0.2418830279000932</v>
      </c>
      <c r="L19" s="12" t="s">
        <v>84</v>
      </c>
      <c r="M19" s="14"/>
      <c r="N1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69" customHeight="1">
      <c r="A20" s="5">
        <v>16</v>
      </c>
      <c r="B20" s="6" t="s">
        <v>46</v>
      </c>
      <c r="C20" s="7">
        <v>37.72</v>
      </c>
      <c r="D20" s="7">
        <v>3.96</v>
      </c>
      <c r="E20" s="7">
        <v>1.26</v>
      </c>
      <c r="F20" s="7">
        <v>0.2123</v>
      </c>
      <c r="G20" s="7">
        <v>0.3229</v>
      </c>
      <c r="H20" s="8">
        <f t="shared" si="0"/>
        <v>0.25626984126984126</v>
      </c>
      <c r="I20" s="7">
        <v>1.4848</v>
      </c>
      <c r="J20" s="7">
        <v>1.4848</v>
      </c>
      <c r="K20" s="8">
        <f t="shared" si="1"/>
        <v>0.3749494949494949</v>
      </c>
      <c r="L20" s="12" t="s">
        <v>85</v>
      </c>
      <c r="M20" s="14"/>
      <c r="N20" t="s">
        <v>45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1.5" customHeight="1">
      <c r="A21" s="6" t="s">
        <v>48</v>
      </c>
      <c r="B21" s="9"/>
      <c r="C21" s="7">
        <f>SUM(C5:C20)</f>
        <v>1412.967</v>
      </c>
      <c r="D21" s="7">
        <f>SUM(D5:D20)</f>
        <v>269.09939999999995</v>
      </c>
      <c r="E21" s="7">
        <f>SUM(E5:E20)</f>
        <v>30.200100000000003</v>
      </c>
      <c r="F21" s="7">
        <f>SUM(F5:F20)</f>
        <v>3.4169</v>
      </c>
      <c r="G21" s="7">
        <f>SUM(G5:G20)</f>
        <v>6.187899999999999</v>
      </c>
      <c r="H21" s="8">
        <f t="shared" si="0"/>
        <v>0.20489667252757437</v>
      </c>
      <c r="I21" s="7">
        <f>SUM(I5:I20)</f>
        <v>125.88479999999998</v>
      </c>
      <c r="J21" s="7">
        <f>SUM(J5:J20)</f>
        <v>109.60449999999997</v>
      </c>
      <c r="K21" s="8">
        <f t="shared" si="1"/>
        <v>0.46780037413684317</v>
      </c>
      <c r="L21" s="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5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1:245" ht="24" customHeight="1">
      <c r="A23" s="14"/>
      <c r="B23" s="14" t="s">
        <v>49</v>
      </c>
      <c r="C23" s="14"/>
      <c r="D23" s="14"/>
      <c r="E23" s="14" t="s">
        <v>50</v>
      </c>
      <c r="F23" s="14"/>
      <c r="G23" s="14"/>
      <c r="H23" s="14"/>
      <c r="I23" s="24" t="s">
        <v>51</v>
      </c>
      <c r="J23" s="14"/>
      <c r="K23" s="14"/>
      <c r="L23" s="24" t="s">
        <v>52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spans="1:12" ht="24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K24"/>
  <sheetViews>
    <sheetView tabSelected="1" workbookViewId="0" topLeftCell="D1">
      <selection activeCell="U8" sqref="U8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2.875" style="0" customWidth="1"/>
    <col min="13" max="13" width="12.625" style="0" customWidth="1"/>
  </cols>
  <sheetData>
    <row r="1" spans="1:12" ht="25.5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10" t="s">
        <v>63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3" ht="30.75" customHeight="1">
      <c r="A5" s="5">
        <v>1</v>
      </c>
      <c r="B5" s="6" t="s">
        <v>15</v>
      </c>
      <c r="C5" s="7">
        <v>123.142</v>
      </c>
      <c r="D5" s="7">
        <v>33.3565</v>
      </c>
      <c r="E5" s="7">
        <v>1.7</v>
      </c>
      <c r="F5" s="7">
        <v>0.2584</v>
      </c>
      <c r="G5" s="7">
        <f>0.5166+F5</f>
        <v>0.7749999999999999</v>
      </c>
      <c r="H5" s="8">
        <f aca="true" t="shared" si="0" ref="H5:H21">G5/E5</f>
        <v>0.4558823529411764</v>
      </c>
      <c r="I5" s="19">
        <f>24.6888+F5</f>
        <v>24.947200000000002</v>
      </c>
      <c r="J5" s="7">
        <f>20.7778+F5</f>
        <v>21.0362</v>
      </c>
      <c r="K5" s="8">
        <f aca="true" t="shared" si="1" ref="K5:K21">I5/D5</f>
        <v>0.747896212132568</v>
      </c>
      <c r="L5" s="12" t="s">
        <v>87</v>
      </c>
      <c r="M5" s="10"/>
    </row>
    <row r="6" spans="1:14" ht="26.25" customHeight="1">
      <c r="A6" s="5">
        <v>2</v>
      </c>
      <c r="B6" s="6" t="s">
        <v>17</v>
      </c>
      <c r="C6" s="7">
        <v>169.063</v>
      </c>
      <c r="D6" s="7">
        <v>22.4092</v>
      </c>
      <c r="E6" s="7">
        <v>0.473</v>
      </c>
      <c r="F6" s="7">
        <v>0.0216</v>
      </c>
      <c r="G6" s="7">
        <f>0.1492+F6</f>
        <v>0.1708</v>
      </c>
      <c r="H6" s="8">
        <f t="shared" si="0"/>
        <v>0.3610993657505286</v>
      </c>
      <c r="I6" s="19">
        <f>8.0752+F6</f>
        <v>8.0968</v>
      </c>
      <c r="J6" s="7">
        <f>6.8535+F6</f>
        <v>6.875100000000001</v>
      </c>
      <c r="K6" s="8">
        <f t="shared" si="1"/>
        <v>0.3613158881173804</v>
      </c>
      <c r="L6" s="12" t="s">
        <v>18</v>
      </c>
      <c r="M6" s="10"/>
      <c r="N6" s="10"/>
    </row>
    <row r="7" spans="1:12" ht="66" customHeight="1">
      <c r="A7" s="5">
        <v>3</v>
      </c>
      <c r="B7" s="6" t="s">
        <v>19</v>
      </c>
      <c r="C7" s="7">
        <v>8.36</v>
      </c>
      <c r="D7" s="7">
        <v>6.8307</v>
      </c>
      <c r="E7" s="7">
        <v>1.3185</v>
      </c>
      <c r="F7" s="7">
        <v>0.0934</v>
      </c>
      <c r="G7" s="7">
        <f>0.2901+F7</f>
        <v>0.3835</v>
      </c>
      <c r="H7" s="8">
        <f t="shared" si="0"/>
        <v>0.2908608266970042</v>
      </c>
      <c r="I7" s="19">
        <f>4.0391+F7</f>
        <v>4.1325</v>
      </c>
      <c r="J7" s="7">
        <f>3.8391+F7</f>
        <v>3.9325</v>
      </c>
      <c r="K7" s="8">
        <f t="shared" si="1"/>
        <v>0.6049892397558083</v>
      </c>
      <c r="L7" s="12" t="s">
        <v>88</v>
      </c>
    </row>
    <row r="8" spans="1:13" ht="124.5" customHeight="1">
      <c r="A8" s="5">
        <v>4</v>
      </c>
      <c r="B8" s="6" t="s">
        <v>22</v>
      </c>
      <c r="C8" s="7">
        <v>158</v>
      </c>
      <c r="D8" s="7">
        <v>29.8</v>
      </c>
      <c r="E8" s="7">
        <v>4.0729</v>
      </c>
      <c r="F8" s="7">
        <v>0.7428</v>
      </c>
      <c r="G8" s="7">
        <f>1.4524+F8</f>
        <v>2.1952</v>
      </c>
      <c r="H8" s="8">
        <f t="shared" si="0"/>
        <v>0.5389771415944413</v>
      </c>
      <c r="I8" s="19">
        <f>15.974+F8</f>
        <v>16.7168</v>
      </c>
      <c r="J8" s="7">
        <f>14.474+F8</f>
        <v>15.216800000000001</v>
      </c>
      <c r="K8" s="8">
        <f t="shared" si="1"/>
        <v>0.5609664429530201</v>
      </c>
      <c r="L8" s="20" t="s">
        <v>89</v>
      </c>
      <c r="M8" s="10"/>
    </row>
    <row r="9" spans="1:12" ht="118.5" customHeight="1">
      <c r="A9" s="5">
        <v>5</v>
      </c>
      <c r="B9" s="6" t="s">
        <v>24</v>
      </c>
      <c r="C9" s="7">
        <v>96.1</v>
      </c>
      <c r="D9" s="7">
        <v>19.5835</v>
      </c>
      <c r="E9" s="7">
        <v>3.7593</v>
      </c>
      <c r="F9" s="7">
        <v>0.5902</v>
      </c>
      <c r="G9" s="7">
        <f>0.8491+F9</f>
        <v>1.4392999999999998</v>
      </c>
      <c r="H9" s="8">
        <f t="shared" si="0"/>
        <v>0.382863831032373</v>
      </c>
      <c r="I9" s="19">
        <f>9.5959+F9</f>
        <v>10.1861</v>
      </c>
      <c r="J9" s="7">
        <f>8.0359+F9</f>
        <v>8.6261</v>
      </c>
      <c r="K9" s="8">
        <f t="shared" si="1"/>
        <v>0.5201368498991498</v>
      </c>
      <c r="L9" s="12" t="s">
        <v>90</v>
      </c>
    </row>
    <row r="10" spans="1:12" ht="117.75" customHeight="1">
      <c r="A10" s="5">
        <v>6</v>
      </c>
      <c r="B10" s="6" t="s">
        <v>26</v>
      </c>
      <c r="C10" s="7">
        <v>119.532</v>
      </c>
      <c r="D10" s="7">
        <v>22.2835</v>
      </c>
      <c r="E10" s="7">
        <v>3.039</v>
      </c>
      <c r="F10" s="7">
        <v>0.7437</v>
      </c>
      <c r="G10" s="7">
        <f>0.3882+F10</f>
        <v>1.1319</v>
      </c>
      <c r="H10" s="8">
        <f t="shared" si="0"/>
        <v>0.3724580454096742</v>
      </c>
      <c r="I10" s="19">
        <f>11.7647+F10</f>
        <v>12.5084</v>
      </c>
      <c r="J10" s="7">
        <f>9.5755+F10</f>
        <v>10.3192</v>
      </c>
      <c r="K10" s="8">
        <f t="shared" si="1"/>
        <v>0.5613301321605673</v>
      </c>
      <c r="L10" s="12" t="s">
        <v>91</v>
      </c>
    </row>
    <row r="11" spans="1:12" ht="129" customHeight="1">
      <c r="A11" s="5">
        <v>7</v>
      </c>
      <c r="B11" s="6" t="s">
        <v>28</v>
      </c>
      <c r="C11" s="7">
        <v>37</v>
      </c>
      <c r="D11" s="7">
        <v>5.61</v>
      </c>
      <c r="E11" s="7">
        <v>0.5</v>
      </c>
      <c r="F11" s="7">
        <v>0.1339</v>
      </c>
      <c r="G11" s="7">
        <f>0.2135+F11</f>
        <v>0.3474</v>
      </c>
      <c r="H11" s="8">
        <f t="shared" si="0"/>
        <v>0.6948</v>
      </c>
      <c r="I11" s="19">
        <f>3.0834+F11</f>
        <v>3.2173000000000003</v>
      </c>
      <c r="J11" s="7">
        <f>2.4834+F11</f>
        <v>2.6173</v>
      </c>
      <c r="K11" s="8">
        <f t="shared" si="1"/>
        <v>0.57349376114082</v>
      </c>
      <c r="L11" s="12" t="s">
        <v>92</v>
      </c>
    </row>
    <row r="12" spans="1:13" s="15" customFormat="1" ht="123.75" customHeight="1">
      <c r="A12" s="5">
        <v>8</v>
      </c>
      <c r="B12" s="16" t="s">
        <v>30</v>
      </c>
      <c r="C12" s="17">
        <v>99.253</v>
      </c>
      <c r="D12" s="17">
        <v>25.7759</v>
      </c>
      <c r="E12" s="17">
        <v>2.1325</v>
      </c>
      <c r="F12" s="17">
        <v>0.1947</v>
      </c>
      <c r="G12" s="17">
        <f>0.3422+F12</f>
        <v>0.5369</v>
      </c>
      <c r="H12" s="18">
        <f t="shared" si="0"/>
        <v>0.2517702227432591</v>
      </c>
      <c r="I12" s="21">
        <f>14.473+F12</f>
        <v>14.6677</v>
      </c>
      <c r="J12" s="17">
        <f>12.673+F12</f>
        <v>12.8677</v>
      </c>
      <c r="K12" s="18">
        <f t="shared" si="1"/>
        <v>0.5690470555829282</v>
      </c>
      <c r="L12" s="22" t="s">
        <v>93</v>
      </c>
      <c r="M12" s="23"/>
    </row>
    <row r="13" spans="1:13" s="15" customFormat="1" ht="28.5" customHeight="1">
      <c r="A13" s="5">
        <v>9</v>
      </c>
      <c r="B13" s="16" t="s">
        <v>32</v>
      </c>
      <c r="C13" s="17">
        <v>103.14</v>
      </c>
      <c r="D13" s="17">
        <v>21.42</v>
      </c>
      <c r="E13" s="17">
        <v>0.5283</v>
      </c>
      <c r="F13" s="17">
        <v>0.1915</v>
      </c>
      <c r="G13" s="17">
        <f>0.2762+F13</f>
        <v>0.4677</v>
      </c>
      <c r="H13" s="18">
        <f t="shared" si="0"/>
        <v>0.8852924474730267</v>
      </c>
      <c r="I13" s="21">
        <f>16.4533+F13</f>
        <v>16.6448</v>
      </c>
      <c r="J13" s="17">
        <f>14.1849+F13</f>
        <v>14.3764</v>
      </c>
      <c r="K13" s="18">
        <f t="shared" si="1"/>
        <v>0.7770681605975723</v>
      </c>
      <c r="L13" s="22" t="s">
        <v>18</v>
      </c>
      <c r="M13" s="23"/>
    </row>
    <row r="14" spans="1:12" s="15" customFormat="1" ht="102" customHeight="1">
      <c r="A14" s="5">
        <v>10</v>
      </c>
      <c r="B14" s="16" t="s">
        <v>34</v>
      </c>
      <c r="C14" s="17">
        <v>143</v>
      </c>
      <c r="D14" s="17">
        <v>41.92</v>
      </c>
      <c r="E14" s="17">
        <v>2.94</v>
      </c>
      <c r="F14" s="17">
        <v>0.5433</v>
      </c>
      <c r="G14" s="17">
        <f>0.3643+F14</f>
        <v>0.9076</v>
      </c>
      <c r="H14" s="18">
        <f t="shared" si="0"/>
        <v>0.3087074829931973</v>
      </c>
      <c r="I14" s="21">
        <f>4.6747+F14</f>
        <v>5.218</v>
      </c>
      <c r="J14" s="17">
        <f>4.2447+F14</f>
        <v>4.788</v>
      </c>
      <c r="K14" s="18">
        <f t="shared" si="1"/>
        <v>0.12447519083969465</v>
      </c>
      <c r="L14" s="22" t="s">
        <v>94</v>
      </c>
    </row>
    <row r="15" spans="1:12" s="15" customFormat="1" ht="106.5" customHeight="1">
      <c r="A15" s="5">
        <v>11</v>
      </c>
      <c r="B15" s="16" t="s">
        <v>36</v>
      </c>
      <c r="C15" s="17">
        <v>120.95</v>
      </c>
      <c r="D15" s="17">
        <v>12.9941</v>
      </c>
      <c r="E15" s="17">
        <v>1.2851</v>
      </c>
      <c r="F15" s="17">
        <v>0.126</v>
      </c>
      <c r="G15" s="17">
        <f>0.0192+F15</f>
        <v>0.1452</v>
      </c>
      <c r="H15" s="18">
        <f t="shared" si="0"/>
        <v>0.11298731616216637</v>
      </c>
      <c r="I15" s="21">
        <f>6.1047+F15</f>
        <v>6.230700000000001</v>
      </c>
      <c r="J15" s="17">
        <f>5.5047+F15</f>
        <v>5.6307</v>
      </c>
      <c r="K15" s="18">
        <f t="shared" si="1"/>
        <v>0.47950223563001676</v>
      </c>
      <c r="L15" s="22" t="s">
        <v>95</v>
      </c>
    </row>
    <row r="16" spans="1:12" ht="54" customHeight="1">
      <c r="A16" s="5">
        <v>12</v>
      </c>
      <c r="B16" s="6" t="s">
        <v>38</v>
      </c>
      <c r="C16" s="7">
        <v>28.125</v>
      </c>
      <c r="D16" s="7">
        <v>2.8946</v>
      </c>
      <c r="E16" s="7">
        <v>1.0631</v>
      </c>
      <c r="F16" s="7">
        <v>0.045</v>
      </c>
      <c r="G16" s="7">
        <f>0.0487+F16</f>
        <v>0.0937</v>
      </c>
      <c r="H16" s="8">
        <f t="shared" si="0"/>
        <v>0.08813846298560814</v>
      </c>
      <c r="I16" s="7">
        <f>0.0487+F16</f>
        <v>0.0937</v>
      </c>
      <c r="J16" s="7">
        <f>0.0487+F16</f>
        <v>0.0937</v>
      </c>
      <c r="K16" s="8">
        <f t="shared" si="1"/>
        <v>0.0323706211566365</v>
      </c>
      <c r="L16" s="12" t="s">
        <v>96</v>
      </c>
    </row>
    <row r="17" spans="1:243" ht="54.75" customHeight="1">
      <c r="A17" s="5">
        <v>13</v>
      </c>
      <c r="B17" s="6" t="s">
        <v>39</v>
      </c>
      <c r="C17" s="7">
        <v>8.003</v>
      </c>
      <c r="D17" s="7">
        <v>4.1623</v>
      </c>
      <c r="E17" s="7">
        <v>1.4</v>
      </c>
      <c r="F17" s="7">
        <v>0.058</v>
      </c>
      <c r="G17" s="7">
        <f>0.2778+F17</f>
        <v>0.3358</v>
      </c>
      <c r="H17" s="8">
        <f t="shared" si="0"/>
        <v>0.23985714285714285</v>
      </c>
      <c r="I17" s="7">
        <f>1.0358+F17</f>
        <v>1.0938</v>
      </c>
      <c r="J17" s="7">
        <f>1.0358+F17</f>
        <v>1.0938</v>
      </c>
      <c r="K17" s="8">
        <f t="shared" si="1"/>
        <v>0.2627874011964539</v>
      </c>
      <c r="L17" s="12" t="s">
        <v>82</v>
      </c>
      <c r="M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 s="5">
        <v>14</v>
      </c>
      <c r="B18" s="6" t="s">
        <v>41</v>
      </c>
      <c r="C18" s="7">
        <v>51.962</v>
      </c>
      <c r="D18" s="7">
        <v>5.1529</v>
      </c>
      <c r="E18" s="7">
        <v>1.5284</v>
      </c>
      <c r="F18" s="7">
        <v>0.1578</v>
      </c>
      <c r="G18" s="7">
        <f>0.2141+F18</f>
        <v>0.3719</v>
      </c>
      <c r="H18" s="8">
        <f t="shared" si="0"/>
        <v>0.24332635435749805</v>
      </c>
      <c r="I18" s="7">
        <f>1.741+F18</f>
        <v>1.8988</v>
      </c>
      <c r="J18" s="7">
        <f>1.741+F18</f>
        <v>1.8988</v>
      </c>
      <c r="K18" s="8">
        <f t="shared" si="1"/>
        <v>0.36849152904189875</v>
      </c>
      <c r="L18" s="12" t="s">
        <v>97</v>
      </c>
      <c r="M18" s="14"/>
      <c r="N18">
        <v>0.8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 s="5">
        <v>15</v>
      </c>
      <c r="B19" s="6" t="s">
        <v>43</v>
      </c>
      <c r="C19" s="7">
        <v>109.617</v>
      </c>
      <c r="D19" s="7">
        <v>10.9462</v>
      </c>
      <c r="E19" s="7">
        <v>3.2</v>
      </c>
      <c r="F19" s="7">
        <v>0.1107</v>
      </c>
      <c r="G19" s="7">
        <f>0.4634+F19</f>
        <v>0.5740999999999999</v>
      </c>
      <c r="H19" s="8">
        <f t="shared" si="0"/>
        <v>0.17940624999999996</v>
      </c>
      <c r="I19" s="7">
        <f>2.6477+F19</f>
        <v>2.7584</v>
      </c>
      <c r="J19" s="7">
        <f>2.6477+F19</f>
        <v>2.7584</v>
      </c>
      <c r="K19" s="8">
        <f t="shared" si="1"/>
        <v>0.25199612650965636</v>
      </c>
      <c r="L19" s="12" t="s">
        <v>98</v>
      </c>
      <c r="M19" s="14"/>
      <c r="N1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69" customHeight="1">
      <c r="A20" s="5">
        <v>16</v>
      </c>
      <c r="B20" s="6" t="s">
        <v>46</v>
      </c>
      <c r="C20" s="7">
        <v>37.72</v>
      </c>
      <c r="D20" s="7">
        <v>3.96</v>
      </c>
      <c r="E20" s="7">
        <v>1.26</v>
      </c>
      <c r="F20" s="7">
        <v>0.101</v>
      </c>
      <c r="G20" s="7">
        <f>0.3229+F20</f>
        <v>0.42390000000000005</v>
      </c>
      <c r="H20" s="8">
        <f t="shared" si="0"/>
        <v>0.33642857142857147</v>
      </c>
      <c r="I20" s="7">
        <f>1.4848+F20</f>
        <v>1.5857999999999999</v>
      </c>
      <c r="J20" s="7">
        <f>1.4848+F20</f>
        <v>1.5857999999999999</v>
      </c>
      <c r="K20" s="8">
        <f t="shared" si="1"/>
        <v>0.40045454545454545</v>
      </c>
      <c r="L20" s="12" t="s">
        <v>99</v>
      </c>
      <c r="M20" s="14"/>
      <c r="N20" t="s">
        <v>45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1.5" customHeight="1">
      <c r="A21" s="6" t="s">
        <v>48</v>
      </c>
      <c r="B21" s="9"/>
      <c r="C21" s="7">
        <f>SUM(C5:C20)</f>
        <v>1412.967</v>
      </c>
      <c r="D21" s="7">
        <f>SUM(D5:D20)</f>
        <v>269.09939999999995</v>
      </c>
      <c r="E21" s="7">
        <f>SUM(E5:E20)</f>
        <v>30.200100000000003</v>
      </c>
      <c r="F21" s="7">
        <f>SUM(F5:F20)</f>
        <v>4.111999999999999</v>
      </c>
      <c r="G21" s="7">
        <f>SUM(G5:G20)</f>
        <v>10.2999</v>
      </c>
      <c r="H21" s="8">
        <f t="shared" si="0"/>
        <v>0.3410551620689997</v>
      </c>
      <c r="I21" s="7">
        <f>SUM(I5:I20)</f>
        <v>129.9968</v>
      </c>
      <c r="J21" s="7">
        <f>SUM(J5:J20)</f>
        <v>113.7165</v>
      </c>
      <c r="K21" s="8">
        <f t="shared" si="1"/>
        <v>0.4830809730530801</v>
      </c>
      <c r="L21" s="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5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1:245" ht="24" customHeight="1">
      <c r="A23" s="14"/>
      <c r="B23" s="14" t="s">
        <v>49</v>
      </c>
      <c r="C23" s="14"/>
      <c r="D23" s="14"/>
      <c r="E23" s="14" t="s">
        <v>50</v>
      </c>
      <c r="F23" s="14"/>
      <c r="G23" s="14"/>
      <c r="H23" s="14"/>
      <c r="I23" s="24" t="s">
        <v>51</v>
      </c>
      <c r="J23" s="14"/>
      <c r="K23" s="14"/>
      <c r="L23" s="24" t="s">
        <v>52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spans="1:12" ht="24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K23"/>
  <sheetViews>
    <sheetView workbookViewId="0" topLeftCell="A1">
      <selection activeCell="G16" sqref="G16"/>
    </sheetView>
  </sheetViews>
  <sheetFormatPr defaultColWidth="9.00390625" defaultRowHeight="14.25"/>
  <cols>
    <col min="1" max="1" width="5.125" style="0" customWidth="1"/>
    <col min="2" max="2" width="8.125" style="0" customWidth="1"/>
    <col min="3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10" max="10" width="9.375" style="0" bestFit="1" customWidth="1"/>
    <col min="11" max="11" width="7.375" style="0" customWidth="1"/>
    <col min="12" max="12" width="32.875" style="0" customWidth="1"/>
  </cols>
  <sheetData>
    <row r="1" spans="1:12" ht="25.5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10" t="s">
        <v>63</v>
      </c>
    </row>
    <row r="3" spans="1:12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2" ht="39" customHeight="1">
      <c r="A5" s="5">
        <v>1</v>
      </c>
      <c r="B5" s="6" t="s">
        <v>54</v>
      </c>
      <c r="C5" s="7">
        <v>67.8</v>
      </c>
      <c r="D5" s="7">
        <v>4.3784</v>
      </c>
      <c r="E5" s="7">
        <v>0.02</v>
      </c>
      <c r="F5" s="7"/>
      <c r="G5" s="7"/>
      <c r="H5" s="8"/>
      <c r="I5" s="7">
        <v>3.9735</v>
      </c>
      <c r="J5" s="7">
        <v>3.5235</v>
      </c>
      <c r="K5" s="8">
        <f aca="true" t="shared" si="0" ref="K5:K12">I5/D5</f>
        <v>0.9075232961812534</v>
      </c>
      <c r="L5" s="12" t="s">
        <v>18</v>
      </c>
    </row>
    <row r="6" spans="1:12" ht="42" customHeight="1">
      <c r="A6" s="5">
        <v>2</v>
      </c>
      <c r="B6" s="6" t="s">
        <v>55</v>
      </c>
      <c r="C6" s="7">
        <v>64.579</v>
      </c>
      <c r="D6" s="7">
        <v>20.5502</v>
      </c>
      <c r="E6" s="7"/>
      <c r="F6" s="7"/>
      <c r="G6" s="7"/>
      <c r="H6" s="8"/>
      <c r="I6" s="7">
        <v>0.5072</v>
      </c>
      <c r="J6" s="7">
        <v>0.3592</v>
      </c>
      <c r="K6" s="8">
        <f t="shared" si="0"/>
        <v>0.024681025002189758</v>
      </c>
      <c r="L6" s="12" t="s">
        <v>56</v>
      </c>
    </row>
    <row r="7" spans="1:23" ht="31.5" customHeight="1">
      <c r="A7" s="5">
        <v>3</v>
      </c>
      <c r="B7" s="6" t="s">
        <v>57</v>
      </c>
      <c r="C7" s="7">
        <v>98.855</v>
      </c>
      <c r="D7" s="7">
        <v>11.4663</v>
      </c>
      <c r="E7" s="7">
        <v>0.018</v>
      </c>
      <c r="F7" s="7">
        <v>0.006</v>
      </c>
      <c r="G7" s="7">
        <f>0.001+F7</f>
        <v>0.007</v>
      </c>
      <c r="H7" s="8">
        <f>G7/E7</f>
        <v>0.38888888888888895</v>
      </c>
      <c r="I7" s="7">
        <f>9.0689+F7</f>
        <v>9.0749</v>
      </c>
      <c r="J7" s="7">
        <f>8.2565+F7</f>
        <v>8.262500000000001</v>
      </c>
      <c r="K7" s="8">
        <f t="shared" si="0"/>
        <v>0.7914410053809859</v>
      </c>
      <c r="L7" s="12" t="s">
        <v>18</v>
      </c>
      <c r="M7" s="13" t="s">
        <v>64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30" customHeight="1">
      <c r="A8" s="5">
        <v>4</v>
      </c>
      <c r="B8" s="6" t="s">
        <v>58</v>
      </c>
      <c r="C8" s="7">
        <v>134.308</v>
      </c>
      <c r="D8" s="7">
        <v>10.3895</v>
      </c>
      <c r="E8" s="7">
        <v>0.1216</v>
      </c>
      <c r="F8" s="7"/>
      <c r="G8" s="7"/>
      <c r="H8" s="8"/>
      <c r="I8" s="7">
        <v>6.7597</v>
      </c>
      <c r="J8" s="7">
        <v>5.7042</v>
      </c>
      <c r="K8" s="8">
        <f t="shared" si="0"/>
        <v>0.6506280379229029</v>
      </c>
      <c r="L8" s="12" t="s">
        <v>18</v>
      </c>
    </row>
    <row r="9" spans="1:12" ht="30" customHeight="1">
      <c r="A9" s="5">
        <v>5</v>
      </c>
      <c r="B9" s="6" t="s">
        <v>59</v>
      </c>
      <c r="C9" s="7">
        <v>72.441</v>
      </c>
      <c r="D9" s="7">
        <v>7.968</v>
      </c>
      <c r="E9" s="7">
        <v>0.32</v>
      </c>
      <c r="F9" s="7"/>
      <c r="G9" s="7"/>
      <c r="H9" s="8"/>
      <c r="I9" s="7">
        <v>5.4314</v>
      </c>
      <c r="J9" s="7">
        <v>4.7521</v>
      </c>
      <c r="K9" s="8">
        <f t="shared" si="0"/>
        <v>0.6816516064257028</v>
      </c>
      <c r="L9" s="12" t="s">
        <v>18</v>
      </c>
    </row>
    <row r="10" spans="1:13" ht="27" customHeight="1">
      <c r="A10" s="5">
        <v>6</v>
      </c>
      <c r="B10" s="6" t="s">
        <v>60</v>
      </c>
      <c r="C10" s="7">
        <v>80.771</v>
      </c>
      <c r="D10" s="7">
        <v>6.5763</v>
      </c>
      <c r="E10" s="7">
        <v>0.2179</v>
      </c>
      <c r="F10" s="7"/>
      <c r="G10" s="7">
        <v>0.1247</v>
      </c>
      <c r="H10" s="8"/>
      <c r="I10" s="7">
        <v>5.5225</v>
      </c>
      <c r="J10" s="7">
        <v>4.735</v>
      </c>
      <c r="K10" s="8">
        <f t="shared" si="0"/>
        <v>0.8397579185864392</v>
      </c>
      <c r="L10" s="12" t="s">
        <v>18</v>
      </c>
      <c r="M10" s="13" t="s">
        <v>65</v>
      </c>
    </row>
    <row r="11" spans="1:12" ht="25.5" customHeight="1">
      <c r="A11" s="5">
        <v>7</v>
      </c>
      <c r="B11" s="6" t="s">
        <v>61</v>
      </c>
      <c r="C11" s="7">
        <v>106.672</v>
      </c>
      <c r="D11" s="7">
        <v>9.7665</v>
      </c>
      <c r="E11" s="7"/>
      <c r="F11" s="7"/>
      <c r="G11" s="7"/>
      <c r="H11" s="8"/>
      <c r="I11" s="7">
        <v>6.9475</v>
      </c>
      <c r="J11" s="7">
        <v>6.1101</v>
      </c>
      <c r="K11" s="8">
        <f t="shared" si="0"/>
        <v>0.711360262120514</v>
      </c>
      <c r="L11" s="12" t="s">
        <v>18</v>
      </c>
    </row>
    <row r="12" spans="1:12" ht="27" customHeight="1">
      <c r="A12" s="6" t="s">
        <v>48</v>
      </c>
      <c r="B12" s="9"/>
      <c r="C12" s="7">
        <f>SUM(C5:C11)</f>
        <v>625.4259999999999</v>
      </c>
      <c r="D12" s="7">
        <f>SUM(D5:D11)</f>
        <v>71.0952</v>
      </c>
      <c r="E12" s="7">
        <f>SUM(E5:E11)</f>
        <v>0.6975</v>
      </c>
      <c r="F12" s="7">
        <f>SUM(F5:F11)</f>
        <v>0.006</v>
      </c>
      <c r="G12" s="7">
        <f>SUM(G5:G11)</f>
        <v>0.1317</v>
      </c>
      <c r="H12" s="8">
        <f>G12/E12</f>
        <v>0.1888172043010753</v>
      </c>
      <c r="I12" s="7">
        <f>SUM(I5:I11)</f>
        <v>38.216699999999996</v>
      </c>
      <c r="J12" s="7">
        <f>SUM(J5:J11)</f>
        <v>33.446600000000004</v>
      </c>
      <c r="K12" s="8">
        <f t="shared" si="0"/>
        <v>0.5375426189109812</v>
      </c>
      <c r="L12" s="9"/>
    </row>
    <row r="13" ht="24" customHeight="1"/>
    <row r="14" spans="2:12" ht="22.5" customHeight="1">
      <c r="B14" t="s">
        <v>49</v>
      </c>
      <c r="E14" t="s">
        <v>50</v>
      </c>
      <c r="I14" s="10" t="s">
        <v>51</v>
      </c>
      <c r="L14" s="10" t="s">
        <v>52</v>
      </c>
    </row>
    <row r="15" ht="31.5" customHeight="1"/>
    <row r="16" ht="39.75" customHeight="1"/>
    <row r="17" spans="13:243" ht="36.75" customHeight="1">
      <c r="M17" s="14"/>
      <c r="N17">
        <v>0.8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s="1" customFormat="1" ht="93.75" customHeight="1">
      <c r="A18"/>
      <c r="B18"/>
      <c r="C18"/>
      <c r="D18"/>
      <c r="E18"/>
      <c r="F18"/>
      <c r="G18"/>
      <c r="H18"/>
      <c r="I18"/>
      <c r="J18"/>
      <c r="K18"/>
      <c r="L18"/>
      <c r="M18" s="14"/>
      <c r="N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1" customFormat="1" ht="106.5" customHeight="1">
      <c r="A19"/>
      <c r="B19"/>
      <c r="C19"/>
      <c r="D19"/>
      <c r="E19"/>
      <c r="F19"/>
      <c r="G19"/>
      <c r="H19"/>
      <c r="I19"/>
      <c r="J19"/>
      <c r="K19"/>
      <c r="L19"/>
      <c r="M19" s="14"/>
      <c r="N19" t="s">
        <v>45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s="1" customFormat="1" ht="79.5" customHeight="1">
      <c r="A20"/>
      <c r="B20"/>
      <c r="C20"/>
      <c r="D20"/>
      <c r="E20"/>
      <c r="F20"/>
      <c r="G20"/>
      <c r="H20"/>
      <c r="I20"/>
      <c r="J20"/>
      <c r="K20"/>
      <c r="L2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3:243" ht="39.75" customHeight="1"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3:245" ht="4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</row>
    <row r="23" spans="13:245" ht="24" customHeight="1"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</row>
    <row r="24" ht="24" customHeight="1"/>
    <row r="25" ht="22.5" customHeight="1"/>
    <row r="26" ht="25.5" customHeight="1"/>
    <row r="27" ht="27" customHeight="1"/>
    <row r="28" ht="20.25" customHeight="1"/>
    <row r="29" ht="22.5" customHeight="1"/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Erica</cp:lastModifiedBy>
  <cp:lastPrinted>2020-10-29T07:01:31Z</cp:lastPrinted>
  <dcterms:created xsi:type="dcterms:W3CDTF">2020-10-27T01:13:20Z</dcterms:created>
  <dcterms:modified xsi:type="dcterms:W3CDTF">2021-06-01T08:12:42Z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AF0029FF9A75472DB812C8F97526998C</vt:lpwstr>
  </property>
</Properties>
</file>